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S UDAIP-ENERO A MARZO 2021\"/>
    </mc:Choice>
  </mc:AlternateContent>
  <bookViews>
    <workbookView xWindow="0" yWindow="0" windowWidth="16425" windowHeight="1132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'!$A$7:$P$73</definedName>
    <definedName name="_xlnm.Print_Area" localSheetId="1">'IGSNS '!$A$1:$Q$73</definedName>
  </definedNames>
  <calcPr calcId="152511"/>
</workbook>
</file>

<file path=xl/calcChain.xml><?xml version="1.0" encoding="utf-8"?>
<calcChain xmlns="http://schemas.openxmlformats.org/spreadsheetml/2006/main">
  <c r="P59" i="7" l="1"/>
  <c r="P54" i="7"/>
  <c r="P39" i="7"/>
  <c r="P16" i="7"/>
  <c r="K57" i="7"/>
  <c r="J57" i="7"/>
  <c r="I57" i="7"/>
  <c r="F57" i="7"/>
  <c r="L57" i="7"/>
  <c r="K48" i="7"/>
  <c r="J48" i="7"/>
  <c r="I48" i="7"/>
  <c r="F48" i="7"/>
  <c r="L48" i="7" s="1"/>
  <c r="K31" i="7"/>
  <c r="K32" i="7"/>
  <c r="F32" i="7"/>
  <c r="F31" i="7"/>
  <c r="L31" i="7" s="1"/>
  <c r="K11" i="7"/>
  <c r="K63" i="7" s="1"/>
  <c r="J11" i="7"/>
  <c r="F11" i="7"/>
  <c r="G14" i="7"/>
  <c r="L14" i="7"/>
  <c r="K9" i="7"/>
  <c r="J9" i="7"/>
  <c r="J63" i="7"/>
  <c r="I9" i="7"/>
  <c r="I63" i="7" s="1"/>
  <c r="G9" i="7"/>
  <c r="F9" i="7"/>
  <c r="P44" i="7"/>
  <c r="L10" i="7"/>
  <c r="Q63" i="7"/>
  <c r="L42" i="7"/>
  <c r="L41" i="7"/>
  <c r="L40" i="7"/>
  <c r="L35" i="7"/>
  <c r="F52" i="7"/>
  <c r="L52" i="7"/>
  <c r="L24" i="7"/>
  <c r="O20" i="7"/>
  <c r="O63" i="7" s="1"/>
  <c r="N20" i="7"/>
  <c r="M20" i="7"/>
  <c r="P20" i="7" s="1"/>
  <c r="P13" i="7"/>
  <c r="P18" i="7"/>
  <c r="P21" i="7"/>
  <c r="L23" i="7"/>
  <c r="L25" i="7"/>
  <c r="L28" i="7"/>
  <c r="L29" i="7"/>
  <c r="L33" i="7"/>
  <c r="P36" i="7"/>
  <c r="L45" i="7"/>
  <c r="L46" i="7"/>
  <c r="L47" i="7"/>
  <c r="P50" i="7"/>
  <c r="L62" i="7"/>
  <c r="H63" i="7"/>
  <c r="Z7" i="1"/>
  <c r="AE7" i="1" s="1"/>
  <c r="AD7" i="1"/>
  <c r="Z8" i="1"/>
  <c r="AE8" i="1" s="1"/>
  <c r="AD8" i="1"/>
  <c r="Z9" i="1"/>
  <c r="AE9" i="1"/>
  <c r="AD9" i="1"/>
  <c r="Z10" i="1"/>
  <c r="AE10" i="1" s="1"/>
  <c r="AD10" i="1"/>
  <c r="Z11" i="1"/>
  <c r="AE11" i="1" s="1"/>
  <c r="AD11" i="1"/>
  <c r="Z12" i="1"/>
  <c r="AE12" i="1" s="1"/>
  <c r="AD12" i="1"/>
  <c r="Z13" i="1"/>
  <c r="AE13" i="1"/>
  <c r="AD13" i="1"/>
  <c r="Z14" i="1"/>
  <c r="AE14" i="1" s="1"/>
  <c r="AD14" i="1"/>
  <c r="Z15" i="1"/>
  <c r="AE15" i="1" s="1"/>
  <c r="AD15" i="1"/>
  <c r="Z16" i="1"/>
  <c r="AE16" i="1" s="1"/>
  <c r="AD16" i="1"/>
  <c r="L56" i="7"/>
  <c r="L22" i="7"/>
  <c r="L61" i="7"/>
  <c r="L55" i="7"/>
  <c r="L30" i="7"/>
  <c r="N63" i="7"/>
  <c r="L9" i="7"/>
  <c r="L11" i="7"/>
  <c r="L63" i="7" s="1"/>
  <c r="L32" i="7"/>
  <c r="G63" i="7"/>
  <c r="F63" i="7"/>
  <c r="M63" i="7" l="1"/>
</calcChain>
</file>

<file path=xl/sharedStrings.xml><?xml version="1.0" encoding="utf-8"?>
<sst xmlns="http://schemas.openxmlformats.org/spreadsheetml/2006/main" count="319" uniqueCount="228">
  <si>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</si>
  <si>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</si>
  <si>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</si>
  <si>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</si>
  <si>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</si>
  <si>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</si>
  <si>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</si>
  <si>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</si>
  <si>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</si>
  <si>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</si>
  <si>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</si>
  <si>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</si>
  <si>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</si>
  <si>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</si>
  <si>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</si>
  <si>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</si>
  <si>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</si>
  <si>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</si>
  <si>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</si>
  <si>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</si>
  <si>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</si>
  <si>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</si>
  <si>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</si>
  <si>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</si>
  <si>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</si>
  <si>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</si>
  <si>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</si>
  <si>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</si>
  <si>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</si>
  <si>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</si>
  <si>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</si>
  <si>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</si>
  <si>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</si>
  <si>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</si>
  <si>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</si>
  <si>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</si>
  <si>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</si>
  <si>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</si>
  <si>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</si>
  <si>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</si>
  <si>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</si>
  <si>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</si>
  <si>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</si>
  <si>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</si>
  <si>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</si>
  <si>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</si>
  <si>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</si>
  <si>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</si>
  <si>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</si>
  <si>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</si>
  <si>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</si>
  <si>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</si>
  <si>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</si>
  <si>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</si>
  <si>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</si>
  <si>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</si>
  <si>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</si>
  <si>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</si>
  <si>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</si>
  <si>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</si>
  <si>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</si>
  <si>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</si>
  <si>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</si>
  <si>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</si>
  <si>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</si>
  <si>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</si>
  <si>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</si>
  <si>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</si>
  <si>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</si>
  <si>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</si>
  <si>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</si>
  <si>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</si>
  <si>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</si>
  <si>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</si>
  <si>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</si>
  <si>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</si>
  <si>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</si>
  <si>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</si>
  <si>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</si>
  <si>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</si>
  <si>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</si>
  <si>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</si>
  <si>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</si>
  <si>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</si>
  <si>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</si>
  <si>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</si>
  <si>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</si>
  <si>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</si>
  <si>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</si>
  <si>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</si>
  <si>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</si>
  <si>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</si>
  <si>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</si>
  <si>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</si>
  <si>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</si>
  <si>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</si>
  <si>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</si>
  <si>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</si>
  <si>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</si>
  <si>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</si>
  <si>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</si>
  <si>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</si>
  <si>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</si>
  <si>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</si>
  <si>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</si>
  <si>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</si>
  <si>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</si>
  <si>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</si>
  <si>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</si>
  <si>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</si>
  <si>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</si>
  <si>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</si>
  <si>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</si>
  <si>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</si>
  <si>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</si>
  <si>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</si>
  <si>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RENGLÓN</t>
  </si>
  <si>
    <t>SUELDO INICIAL</t>
  </si>
  <si>
    <t>OTROS 66-2000</t>
  </si>
  <si>
    <t>INSPECTORIA GENERAL DEL SISTEMA NACIONAL DE SEGURIDAD</t>
  </si>
  <si>
    <t>DESPACHO SUPERIOR</t>
  </si>
  <si>
    <t>ASISTENTE PROFESIONAL IV</t>
  </si>
  <si>
    <t>SUBINSPECTOR GENERAL</t>
  </si>
  <si>
    <t>DIRECTOR EJECUTIVO II</t>
  </si>
  <si>
    <t>ASESOR PROFESIONAL ESPECIALIZADO IV</t>
  </si>
  <si>
    <t>TRABAJADOR OPERATIVO IV</t>
  </si>
  <si>
    <t>TRABAJADOR ESPECIALIZADO III</t>
  </si>
  <si>
    <t>DIRECCIÓN ADMINISTRATIVA Y FINANCIERA</t>
  </si>
  <si>
    <t>SUBDIRECTOR EJECUTIVO II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</si>
  <si>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</si>
  <si>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</si>
  <si>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</si>
  <si>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</si>
  <si>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</si>
  <si>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</si>
  <si>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</si>
  <si>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</si>
  <si>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TOTAL 011</t>
  </si>
  <si>
    <t>5ta. Avenida 1-78, zona 1</t>
  </si>
  <si>
    <t>Subdirección de Recursos Humanos</t>
  </si>
  <si>
    <t>SECRETARÍA</t>
  </si>
  <si>
    <t>GABRIELA MARÍA RIVAS IZAGUIRRE</t>
  </si>
  <si>
    <t>2508 64703 0101</t>
  </si>
  <si>
    <t>CAROLINA PEREDA CASTELLANOS</t>
  </si>
  <si>
    <t>1911 62051 1609</t>
  </si>
  <si>
    <t>2296 65470 2007</t>
  </si>
  <si>
    <t>2390 50916 0101</t>
  </si>
  <si>
    <t>THELMA BEATRIZ PEREDA HERNÁNDEZ</t>
  </si>
  <si>
    <t>2419 60614 0101</t>
  </si>
  <si>
    <t>ADA JOSEFA GARCÍA LÓPEZ</t>
  </si>
  <si>
    <t xml:space="preserve">2275 86298 0101 </t>
  </si>
  <si>
    <t>ALBA MARINA CASTILLO BARRIOS</t>
  </si>
  <si>
    <t>2505 13978 0101</t>
  </si>
  <si>
    <t>1665 71091 2217</t>
  </si>
  <si>
    <t>BERNABÉ CHELEY XALÍN</t>
  </si>
  <si>
    <t>1605 18911 0110</t>
  </si>
  <si>
    <t>2218 49211 0101</t>
  </si>
  <si>
    <t>CARLOS ORLANDO RUANO PINEDA</t>
  </si>
  <si>
    <t>CHRISTIAN ANTULIO QUIÑÓNEZ PATZÁN</t>
  </si>
  <si>
    <t>CARLOS ANTONIO MARROQUIN VILLACORTA</t>
  </si>
  <si>
    <t>2405 63409 0101</t>
  </si>
  <si>
    <t>2271 10978 0101</t>
  </si>
  <si>
    <t>1819 24404 0101</t>
  </si>
  <si>
    <t>CHRISTIED ELIZABETH HERWIG ALFARO</t>
  </si>
  <si>
    <t>2359 56406 0901</t>
  </si>
  <si>
    <t>CODIGO ÚNICO DE IDENTIFICACIÓN</t>
  </si>
  <si>
    <t>MARÍA MARGARITA ESCOBAR ALBEÑO</t>
  </si>
  <si>
    <t>Elaboró:</t>
  </si>
  <si>
    <t>Vo.Bo.</t>
  </si>
  <si>
    <t>ASISTENTE PROFESIONAL II</t>
  </si>
  <si>
    <t>SANDRA CRISTINA CASTELLANOS PÉREZ</t>
  </si>
  <si>
    <t>WALTER VINICIO ARAGON CARRILLO</t>
  </si>
  <si>
    <t>2348 63110 2101</t>
  </si>
  <si>
    <t>2547 04158 2214</t>
  </si>
  <si>
    <t>JACOBO HUMBERTO GÓMEZ LÓPEZ</t>
  </si>
  <si>
    <t>1610 13740 1301</t>
  </si>
  <si>
    <t>MARIO ANDRÉS RUIZ CASTAÑEDA</t>
  </si>
  <si>
    <t>2064 51229 0101</t>
  </si>
  <si>
    <t>2636 68029 0501</t>
  </si>
  <si>
    <t>2395 48078 0101</t>
  </si>
  <si>
    <t>2448 31092 0101</t>
  </si>
  <si>
    <t>2429 99344 0101</t>
  </si>
  <si>
    <t>JUAN ARMANDO AREVALO FRANCO</t>
  </si>
  <si>
    <t>Renglón 011</t>
  </si>
  <si>
    <t>Renglón 022</t>
  </si>
  <si>
    <t>BONO PROF.</t>
  </si>
  <si>
    <t>BONO ESP.</t>
  </si>
  <si>
    <t>BONO DE ANT.</t>
  </si>
  <si>
    <t>COM. PERSONAL</t>
  </si>
  <si>
    <t>SUBDIRECCIÓN GENERAL</t>
  </si>
  <si>
    <t>2159 81529 0101</t>
  </si>
  <si>
    <t>ASISTENTE PROFESIONAL III</t>
  </si>
  <si>
    <t>2428 97673 0101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</si>
  <si>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</si>
  <si>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2426 52425 0101</t>
  </si>
  <si>
    <t>CARLOS ENRIQUE CHAVEZ BALCARCEL</t>
  </si>
  <si>
    <t>LUIS ALEXANDER MORALES VAÍNEZ</t>
  </si>
  <si>
    <t>2249 14243 0101</t>
  </si>
  <si>
    <t>2175 06976 1901</t>
  </si>
  <si>
    <t>EDWIN MANUEL MARROQUIN FERNANDEZ</t>
  </si>
  <si>
    <t>EVELYN MARISOL PAZ CORONADO</t>
  </si>
  <si>
    <t>KARLO MARCELO ORTIZ MONROY</t>
  </si>
  <si>
    <t>WALTER ALFREDO GONZALEZ PATZAN</t>
  </si>
  <si>
    <t>FLOR DE MARÍA BRÁN PADILLA DE MOTTA</t>
  </si>
  <si>
    <t>MÁRTIN JOSÉ MARROQUÍN CÁCERES</t>
  </si>
  <si>
    <t>1623 58709 0203</t>
  </si>
  <si>
    <t>CONCHITA BEATRÍZ REYNA MONTERROSO</t>
  </si>
  <si>
    <t>AGUINALDO 50%</t>
  </si>
  <si>
    <t>MARLI AMARILIS RODRÍGUEZ BARILLAS</t>
  </si>
  <si>
    <t>RAÚL ALBERTO ROCA MARTÍNEZ</t>
  </si>
  <si>
    <t>2391 14302 0101</t>
  </si>
  <si>
    <t>LUISA DEL CARMEN RODRÍGUEZ VÁSQUEZ</t>
  </si>
  <si>
    <t>2455 05989 0101</t>
  </si>
  <si>
    <t>3902 33994 0101</t>
  </si>
  <si>
    <t>2379 32202 0101</t>
  </si>
  <si>
    <t>2378 49755 0101</t>
  </si>
  <si>
    <t>LUIS GILBERTO MÉRIDA CIFUENTES</t>
  </si>
  <si>
    <t>NERY ORLANDO MORALES GUERRA</t>
  </si>
  <si>
    <t>CRISTIAN MANOLO PINEDA SOSA</t>
  </si>
  <si>
    <t>LUIS MIGUEL MARTÍNEZ ESPINA</t>
  </si>
  <si>
    <t>SORY VANESSA GÓMEZ RAMÍREZ</t>
  </si>
  <si>
    <t>Nómina Enero 2021</t>
  </si>
  <si>
    <t>YESICA MAKOL CATALAN SALVADOR</t>
  </si>
  <si>
    <t>2794 52136 0901</t>
  </si>
  <si>
    <t>RONY ENRIQUE ECHEVERRÍA ZAMORA</t>
  </si>
  <si>
    <t>2677 45702 0301</t>
  </si>
  <si>
    <t>ASTRID ALEJANDRA MARÍA ABÁC MORÁN</t>
  </si>
  <si>
    <t>2537 61883 0101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</si>
</sst>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23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2" fillId="0" borderId="0"/>
  </cellStyleXfs>
  <cellXfs count="125">
    <xf numFmtId="0" fontId="0" fillId="0" borderId="0" xfId="0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44" fontId="13" fillId="2" borderId="1" xfId="0" applyNumberFormat="1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/>
    </xf>
    <xf numFmtId="44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4" fontId="14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7" fillId="4" borderId="4" xfId="0" applyFont="1" applyFill="1" applyBorder="1" applyAlignment="1">
      <alignment horizontal="center" vertical="center" wrapText="1"/>
    </xf>
    <xf numFmtId="44" fontId="17" fillId="4" borderId="4" xfId="0" applyNumberFormat="1" applyFont="1" applyFill="1" applyBorder="1" applyAlignment="1">
      <alignment horizontal="center" vertical="center" wrapText="1"/>
    </xf>
    <xf numFmtId="44" fontId="17" fillId="4" borderId="1" xfId="0" applyNumberFormat="1" applyFont="1" applyFill="1" applyBorder="1" applyAlignment="1">
      <alignment horizontal="center" vertical="center" wrapText="1"/>
    </xf>
    <xf numFmtId="44" fontId="17" fillId="4" borderId="5" xfId="0" applyNumberFormat="1" applyFont="1" applyFill="1" applyBorder="1" applyAlignment="1">
      <alignment horizontal="center" vertical="center" wrapText="1"/>
    </xf>
    <xf numFmtId="44" fontId="17" fillId="4" borderId="6" xfId="0" applyNumberFormat="1" applyFont="1" applyFill="1" applyBorder="1" applyAlignment="1">
      <alignment horizontal="center" vertical="center" wrapText="1"/>
    </xf>
    <xf numFmtId="44" fontId="17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44" fontId="18" fillId="2" borderId="2" xfId="0" applyNumberFormat="1" applyFont="1" applyFill="1" applyBorder="1" applyAlignment="1">
      <alignment horizontal="center" vertical="center"/>
    </xf>
    <xf numFmtId="44" fontId="6" fillId="2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44" fontId="18" fillId="2" borderId="1" xfId="0" applyNumberFormat="1" applyFont="1" applyFill="1" applyBorder="1" applyAlignment="1">
      <alignment horizontal="center" vertical="center"/>
    </xf>
    <xf numFmtId="44" fontId="18" fillId="2" borderId="4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4" fontId="18" fillId="2" borderId="1" xfId="1" applyFont="1" applyFill="1" applyBorder="1"/>
    <xf numFmtId="44" fontId="18" fillId="2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18" fillId="2" borderId="6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quotePrefix="1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9" fontId="18" fillId="2" borderId="1" xfId="0" quotePrefix="1" applyNumberFormat="1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left" vertical="center"/>
    </xf>
    <xf numFmtId="0" fontId="18" fillId="2" borderId="2" xfId="0" quotePrefix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 vertical="center"/>
    </xf>
    <xf numFmtId="44" fontId="6" fillId="2" borderId="0" xfId="0" applyNumberFormat="1" applyFont="1" applyFill="1" applyBorder="1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 wrapText="1"/>
    </xf>
    <xf numFmtId="0" fontId="18" fillId="5" borderId="1" xfId="0" quotePrefix="1" applyFont="1" applyFill="1" applyBorder="1" applyAlignment="1">
      <alignment horizontal="center" vertical="center" wrapText="1"/>
    </xf>
    <xf numFmtId="44" fontId="18" fillId="2" borderId="8" xfId="0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44" fontId="8" fillId="2" borderId="0" xfId="0" applyNumberFormat="1" applyFont="1" applyFill="1" applyBorder="1" applyAlignment="1">
      <alignment horizontal="center" vertical="center"/>
    </xf>
    <xf numFmtId="44" fontId="19" fillId="2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right" vertical="center" wrapText="1"/>
    </xf>
    <xf numFmtId="0" fontId="15" fillId="2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44" fontId="21" fillId="5" borderId="1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left" wrapText="1"/>
    </xf>
    <xf numFmtId="44" fontId="6" fillId="0" borderId="2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4" fontId="14" fillId="3" borderId="17" xfId="0" applyNumberFormat="1" applyFont="1" applyFill="1" applyBorder="1" applyAlignment="1">
      <alignment horizontal="center" vertical="center" wrapText="1"/>
    </xf>
    <xf numFmtId="44" fontId="14" fillId="3" borderId="18" xfId="0" applyNumberFormat="1" applyFont="1" applyFill="1" applyBorder="1" applyAlignment="1">
      <alignment horizontal="center" vertical="center" wrapText="1"/>
    </xf>
    <xf numFmtId="44" fontId="14" fillId="3" borderId="19" xfId="0" applyNumberFormat="1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4" fillId="3" borderId="12" xfId="0" applyNumberFormat="1" applyFont="1" applyFill="1" applyBorder="1" applyAlignment="1">
      <alignment horizontal="center" vertical="center" wrapText="1"/>
    </xf>
    <xf numFmtId="44" fontId="14" fillId="3" borderId="13" xfId="0" applyNumberFormat="1" applyFont="1" applyFill="1" applyBorder="1" applyAlignment="1">
      <alignment horizontal="center" vertical="center" wrapText="1"/>
    </xf>
    <xf numFmtId="44" fontId="14" fillId="3" borderId="1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0</xdr:row>
          <xdr:rowOff>161925</xdr:rowOff>
        </xdr:from>
        <xdr:to>
          <xdr:col>2</xdr:col>
          <xdr:colOff>1476375</xdr:colOff>
          <xdr:row>5</xdr:row>
          <xdr:rowOff>76200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437371</xdr:colOff>
      <xdr:row>1</xdr:row>
      <xdr:rowOff>165230</xdr:rowOff>
    </xdr:from>
    <xdr:to>
      <xdr:col>2</xdr:col>
      <xdr:colOff>437371</xdr:colOff>
      <xdr:row>4</xdr:row>
      <xdr:rowOff>132767</xdr:rowOff>
    </xdr:to>
    <xdr:cxnSp macro="">
      <xdr:nvCxnSpPr>
        <xdr:cNvPr id="3" name="2 Conector recto"/>
        <xdr:cNvCxnSpPr/>
      </xdr:nvCxnSpPr>
      <xdr:spPr>
        <a:xfrm>
          <a:off x="1535662" y="359618"/>
          <a:ext cx="0" cy="550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352425</xdr:colOff>
      <xdr:row>0</xdr:row>
      <xdr:rowOff>0</xdr:rowOff>
    </xdr:from>
    <xdr:to>
      <xdr:col>2</xdr:col>
      <xdr:colOff>371475</xdr:colOff>
      <xdr:row>5</xdr:row>
      <xdr:rowOff>47625</xdr:rowOff>
    </xdr:to>
    <xdr:pic>
      <xdr:nvPicPr>
        <xdr:cNvPr id="41801" name="Imagen 4" descr="FB_IMG_15790527594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352425" y="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113" t="s">
        <v>113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4" spans="1:31" ht="15.75" thickBot="1" x14ac:dyDescent="0.3"/>
    <row r="5" spans="1:31" ht="32.25" customHeight="1" thickBot="1" x14ac:dyDescent="0.3">
      <c r="A5" s="104" t="s">
        <v>112</v>
      </c>
      <c r="B5" s="104" t="s">
        <v>2</v>
      </c>
      <c r="C5" s="104" t="s">
        <v>3</v>
      </c>
      <c r="D5" s="104" t="s">
        <v>0</v>
      </c>
      <c r="E5" s="104" t="s">
        <v>1</v>
      </c>
      <c r="F5" s="114" t="s">
        <v>86</v>
      </c>
      <c r="G5" s="104" t="s">
        <v>105</v>
      </c>
      <c r="H5" s="104" t="s">
        <v>4</v>
      </c>
      <c r="I5" s="104" t="s">
        <v>81</v>
      </c>
      <c r="J5" s="104" t="s">
        <v>5</v>
      </c>
      <c r="K5" s="104" t="s">
        <v>6</v>
      </c>
      <c r="L5" s="104" t="s">
        <v>7</v>
      </c>
      <c r="M5" s="104" t="s">
        <v>8</v>
      </c>
      <c r="N5" s="104" t="s">
        <v>82</v>
      </c>
      <c r="O5" s="104" t="s">
        <v>9</v>
      </c>
      <c r="P5" s="104" t="s">
        <v>10</v>
      </c>
      <c r="Q5" s="104" t="s">
        <v>11</v>
      </c>
      <c r="R5" s="104" t="s">
        <v>12</v>
      </c>
      <c r="S5" s="104" t="s">
        <v>13</v>
      </c>
      <c r="T5" s="104" t="s">
        <v>14</v>
      </c>
      <c r="U5" s="104" t="s">
        <v>15</v>
      </c>
      <c r="V5" s="104" t="s">
        <v>16</v>
      </c>
      <c r="W5" s="104" t="s">
        <v>17</v>
      </c>
      <c r="X5" s="104" t="s">
        <v>18</v>
      </c>
      <c r="Y5" s="104" t="s">
        <v>19</v>
      </c>
      <c r="Z5" s="104" t="s">
        <v>20</v>
      </c>
      <c r="AA5" s="110" t="s">
        <v>83</v>
      </c>
      <c r="AB5" s="111"/>
      <c r="AC5" s="112"/>
      <c r="AD5" s="108" t="s">
        <v>93</v>
      </c>
      <c r="AE5" s="106" t="s">
        <v>89</v>
      </c>
    </row>
    <row r="6" spans="1:31" ht="16.5" hidden="1" thickBot="1" x14ac:dyDescent="0.3">
      <c r="A6" s="105"/>
      <c r="B6" s="105"/>
      <c r="C6" s="105"/>
      <c r="D6" s="105"/>
      <c r="E6" s="105"/>
      <c r="F6" s="11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22" t="s">
        <v>90</v>
      </c>
      <c r="AB6" s="22" t="s">
        <v>91</v>
      </c>
      <c r="AC6" s="22" t="s">
        <v>92</v>
      </c>
      <c r="AD6" s="109"/>
      <c r="AE6" s="107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1143.6599999999999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1143.6599999999999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AA5:AC5"/>
    <mergeCell ref="D2:AE2"/>
    <mergeCell ref="B5:B6"/>
    <mergeCell ref="C5:C6"/>
    <mergeCell ref="D5:D6"/>
    <mergeCell ref="E5:E6"/>
    <mergeCell ref="H5:H6"/>
    <mergeCell ref="F5:F6"/>
    <mergeCell ref="I5:I6"/>
    <mergeCell ref="S5:S6"/>
    <mergeCell ref="J5:J6"/>
    <mergeCell ref="AE5:AE6"/>
    <mergeCell ref="G5:G6"/>
    <mergeCell ref="V5:V6"/>
    <mergeCell ref="W5:W6"/>
    <mergeCell ref="X5:X6"/>
    <mergeCell ref="Y5:Y6"/>
    <mergeCell ref="Z5:Z6"/>
    <mergeCell ref="AD5:AD6"/>
    <mergeCell ref="R5:R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3"/>
  <sheetViews>
    <sheetView tabSelected="1" zoomScale="98" zoomScaleNormal="98" zoomScaleSheetLayoutView="70" workbookViewId="0">
      <selection activeCell="J30" sqref="J30"/>
    </sheetView>
  </sheetViews>
  <sheetFormatPr baseColWidth="10" defaultRowHeight="13.5" x14ac:dyDescent="0.25"/>
  <cols>
    <col min="1" max="1" width="5.7109375" style="29" customWidth="1"/>
    <col min="2" max="2" width="10.42578125" style="29" customWidth="1"/>
    <col min="3" max="3" width="33.28515625" style="26" customWidth="1"/>
    <col min="4" max="4" width="16.28515625" style="26" customWidth="1"/>
    <col min="5" max="5" width="32.42578125" style="26" customWidth="1"/>
    <col min="6" max="6" width="13.85546875" style="26" customWidth="1"/>
    <col min="7" max="7" width="13" style="26" customWidth="1"/>
    <col min="8" max="8" width="10.85546875" style="26" customWidth="1"/>
    <col min="9" max="9" width="11.5703125" style="26" customWidth="1"/>
    <col min="10" max="10" width="12.5703125" style="26" customWidth="1"/>
    <col min="11" max="11" width="11.28515625" style="26" customWidth="1"/>
    <col min="12" max="12" width="13.7109375" style="26" customWidth="1"/>
    <col min="13" max="13" width="14" style="26" customWidth="1"/>
    <col min="14" max="14" width="11.42578125" style="26" customWidth="1"/>
    <col min="15" max="15" width="11.7109375" style="26" customWidth="1"/>
    <col min="16" max="16" width="14" style="26" customWidth="1"/>
    <col min="17" max="17" width="15.85546875" style="26" customWidth="1"/>
    <col min="18" max="16384" width="11.42578125" style="26"/>
  </cols>
  <sheetData>
    <row r="1" spans="1:17" s="25" customFormat="1" ht="15" customHeight="1" x14ac:dyDescent="0.25">
      <c r="A1" s="119" t="s">
        <v>119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24"/>
    </row>
    <row r="2" spans="1:17" s="25" customFormat="1" ht="15" customHeight="1" x14ac:dyDescent="0.25">
      <c r="A2" s="119" t="s">
        <v>138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24"/>
    </row>
    <row r="3" spans="1:17" s="25" customFormat="1" ht="15" customHeight="1" x14ac:dyDescent="0.25">
      <c r="A3" s="120" t="s">
        <v>139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24"/>
    </row>
    <row r="4" spans="1:17" s="25" customFormat="1" ht="15" customHeight="1" x14ac:dyDescent="0.25">
      <c r="A4" s="121" t="s">
        <v>221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24"/>
    </row>
    <row r="5" spans="1:17" s="25" customFormat="1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24"/>
    </row>
    <row r="6" spans="1:17" s="25" customFormat="1" ht="18" x14ac:dyDescent="0.25">
      <c r="A6" s="30"/>
      <c r="B6" s="23"/>
      <c r="C6" s="23"/>
      <c r="D6" s="23"/>
      <c r="E6" s="23"/>
      <c r="F6" s="116" t="s">
        <v>183</v>
      </c>
      <c r="G6" s="116"/>
      <c r="H6" s="116"/>
      <c r="I6" s="116"/>
      <c r="J6" s="116"/>
      <c r="K6" s="116"/>
      <c r="L6" s="116"/>
      <c r="M6" s="116" t="s">
        <v>184</v>
      </c>
      <c r="N6" s="116"/>
      <c r="O6" s="116"/>
      <c r="P6" s="116"/>
      <c r="Q6" s="116"/>
    </row>
    <row r="7" spans="1:17" s="27" customFormat="1" ht="47.25" customHeight="1" x14ac:dyDescent="0.25">
      <c r="A7" s="31" t="s">
        <v>112</v>
      </c>
      <c r="B7" s="31" t="s">
        <v>116</v>
      </c>
      <c r="C7" s="31" t="s">
        <v>82</v>
      </c>
      <c r="D7" s="31" t="s">
        <v>165</v>
      </c>
      <c r="E7" s="31" t="s">
        <v>82</v>
      </c>
      <c r="F7" s="31" t="s">
        <v>114</v>
      </c>
      <c r="G7" s="31" t="s">
        <v>188</v>
      </c>
      <c r="H7" s="31" t="s">
        <v>187</v>
      </c>
      <c r="I7" s="31" t="s">
        <v>185</v>
      </c>
      <c r="J7" s="31" t="s">
        <v>186</v>
      </c>
      <c r="K7" s="31" t="s">
        <v>115</v>
      </c>
      <c r="L7" s="31" t="s">
        <v>137</v>
      </c>
      <c r="M7" s="32" t="s">
        <v>117</v>
      </c>
      <c r="N7" s="32" t="s">
        <v>185</v>
      </c>
      <c r="O7" s="32" t="s">
        <v>118</v>
      </c>
      <c r="P7" s="32" t="s">
        <v>20</v>
      </c>
      <c r="Q7" s="33" t="s">
        <v>207</v>
      </c>
    </row>
    <row r="8" spans="1:17" s="27" customFormat="1" ht="13.5" customHeight="1" x14ac:dyDescent="0.25">
      <c r="A8" s="117" t="s">
        <v>120</v>
      </c>
      <c r="B8" s="118"/>
      <c r="C8" s="118"/>
      <c r="D8" s="118"/>
      <c r="E8" s="118"/>
      <c r="F8" s="82"/>
      <c r="G8" s="82"/>
      <c r="H8" s="82"/>
      <c r="I8" s="82"/>
      <c r="J8" s="82"/>
      <c r="K8" s="82"/>
      <c r="L8" s="82"/>
      <c r="M8" s="34"/>
      <c r="N8" s="34"/>
      <c r="O8" s="34"/>
      <c r="P8" s="35"/>
      <c r="Q8" s="36"/>
    </row>
    <row r="9" spans="1:17" s="27" customFormat="1" ht="13.5" customHeight="1" x14ac:dyDescent="0.25">
      <c r="A9" s="88">
        <v>1</v>
      </c>
      <c r="B9" s="88">
        <v>11</v>
      </c>
      <c r="C9" s="90" t="s">
        <v>209</v>
      </c>
      <c r="D9" s="88" t="s">
        <v>173</v>
      </c>
      <c r="E9" s="90" t="s">
        <v>46</v>
      </c>
      <c r="F9" s="45">
        <f>12000</f>
        <v>12000</v>
      </c>
      <c r="G9" s="45">
        <f>4000</f>
        <v>4000</v>
      </c>
      <c r="H9" s="45">
        <v>0</v>
      </c>
      <c r="I9" s="45">
        <f>375</f>
        <v>375</v>
      </c>
      <c r="J9" s="45">
        <f>5000</f>
        <v>5000</v>
      </c>
      <c r="K9" s="45">
        <f>250</f>
        <v>250</v>
      </c>
      <c r="L9" s="41">
        <f>(F9+G9+I9+J9+K9+H9)</f>
        <v>21625</v>
      </c>
      <c r="M9" s="89"/>
      <c r="N9" s="89"/>
      <c r="O9" s="89"/>
      <c r="P9" s="89"/>
      <c r="Q9" s="41">
        <v>10687.5</v>
      </c>
    </row>
    <row r="10" spans="1:17" ht="13.5" customHeight="1" x14ac:dyDescent="0.25">
      <c r="A10" s="42">
        <v>2</v>
      </c>
      <c r="B10" s="43">
        <v>11</v>
      </c>
      <c r="C10" s="53" t="s">
        <v>222</v>
      </c>
      <c r="D10" s="54" t="s">
        <v>223</v>
      </c>
      <c r="E10" s="44" t="s">
        <v>121</v>
      </c>
      <c r="F10" s="45"/>
      <c r="G10" s="45"/>
      <c r="H10" s="45">
        <v>0</v>
      </c>
      <c r="I10" s="45">
        <v>0</v>
      </c>
      <c r="J10" s="45"/>
      <c r="K10" s="45"/>
      <c r="L10" s="41">
        <f>(F10+G10+I10+J10+K10+H10)</f>
        <v>0</v>
      </c>
      <c r="M10" s="40"/>
      <c r="N10" s="40"/>
      <c r="O10" s="40"/>
      <c r="P10" s="41"/>
      <c r="Q10" s="41">
        <v>2620.5</v>
      </c>
    </row>
    <row r="11" spans="1:17" ht="13.5" customHeight="1" x14ac:dyDescent="0.25">
      <c r="A11" s="42">
        <v>3</v>
      </c>
      <c r="B11" s="43">
        <v>11</v>
      </c>
      <c r="C11" s="53" t="s">
        <v>216</v>
      </c>
      <c r="D11" s="54" t="s">
        <v>210</v>
      </c>
      <c r="E11" s="44" t="s">
        <v>169</v>
      </c>
      <c r="F11" s="45">
        <f>2120</f>
        <v>2120</v>
      </c>
      <c r="G11" s="45">
        <v>1400</v>
      </c>
      <c r="H11" s="45">
        <v>0</v>
      </c>
      <c r="I11" s="45">
        <v>0</v>
      </c>
      <c r="J11" s="45">
        <f>1400</f>
        <v>1400</v>
      </c>
      <c r="K11" s="45">
        <f>250</f>
        <v>250</v>
      </c>
      <c r="L11" s="41">
        <f>(F11+G11+I11+J11+K11)</f>
        <v>5170</v>
      </c>
      <c r="M11" s="79"/>
      <c r="N11" s="45"/>
      <c r="O11" s="45"/>
      <c r="P11" s="52"/>
      <c r="Q11" s="41">
        <v>1653.45</v>
      </c>
    </row>
    <row r="12" spans="1:17" s="27" customFormat="1" ht="13.5" customHeight="1" x14ac:dyDescent="0.25">
      <c r="A12" s="117" t="s">
        <v>189</v>
      </c>
      <c r="B12" s="118"/>
      <c r="C12" s="118"/>
      <c r="D12" s="118"/>
      <c r="E12" s="118"/>
      <c r="F12" s="82"/>
      <c r="G12" s="82"/>
      <c r="H12" s="82"/>
      <c r="I12" s="82"/>
      <c r="J12" s="82"/>
      <c r="K12" s="82"/>
      <c r="L12" s="82"/>
      <c r="M12" s="34"/>
      <c r="N12" s="34"/>
      <c r="O12" s="34"/>
      <c r="P12" s="35"/>
      <c r="Q12" s="35"/>
    </row>
    <row r="13" spans="1:17" ht="13.5" hidden="1" customHeight="1" x14ac:dyDescent="0.25">
      <c r="A13" s="37">
        <v>4</v>
      </c>
      <c r="B13" s="43">
        <v>22</v>
      </c>
      <c r="C13" s="63"/>
      <c r="D13" s="64"/>
      <c r="E13" s="39" t="s">
        <v>122</v>
      </c>
      <c r="F13" s="40"/>
      <c r="G13" s="40"/>
      <c r="H13" s="40"/>
      <c r="I13" s="40"/>
      <c r="J13" s="40"/>
      <c r="K13" s="40"/>
      <c r="L13" s="41"/>
      <c r="M13" s="45">
        <v>0</v>
      </c>
      <c r="N13" s="45">
        <v>0</v>
      </c>
      <c r="O13" s="45">
        <v>0</v>
      </c>
      <c r="P13" s="40" t="e">
        <f>M13+#REF!+N13+#REF!+O13</f>
        <v>#REF!</v>
      </c>
      <c r="Q13" s="41">
        <v>0</v>
      </c>
    </row>
    <row r="14" spans="1:17" ht="13.5" customHeight="1" x14ac:dyDescent="0.25">
      <c r="A14" s="93">
        <v>4</v>
      </c>
      <c r="B14" s="43">
        <v>11</v>
      </c>
      <c r="C14" s="53" t="s">
        <v>211</v>
      </c>
      <c r="D14" s="54" t="s">
        <v>190</v>
      </c>
      <c r="E14" s="44" t="s">
        <v>191</v>
      </c>
      <c r="F14" s="45">
        <v>2281</v>
      </c>
      <c r="G14" s="45">
        <f>1000</f>
        <v>1000</v>
      </c>
      <c r="H14" s="45">
        <v>0</v>
      </c>
      <c r="I14" s="45">
        <v>0</v>
      </c>
      <c r="J14" s="45">
        <v>1200</v>
      </c>
      <c r="K14" s="45">
        <v>250</v>
      </c>
      <c r="L14" s="41">
        <f>(F14+G14+I14+J14+K14)</f>
        <v>4731</v>
      </c>
      <c r="M14" s="40"/>
      <c r="N14" s="40"/>
      <c r="O14" s="40"/>
      <c r="P14" s="41"/>
      <c r="Q14" s="41">
        <v>2240.5</v>
      </c>
    </row>
    <row r="15" spans="1:17" s="27" customFormat="1" ht="13.5" customHeight="1" x14ac:dyDescent="0.25">
      <c r="A15" s="117" t="s">
        <v>135</v>
      </c>
      <c r="B15" s="118"/>
      <c r="C15" s="118"/>
      <c r="D15" s="118"/>
      <c r="E15" s="118"/>
      <c r="F15" s="82"/>
      <c r="G15" s="82"/>
      <c r="H15" s="82"/>
      <c r="I15" s="82"/>
      <c r="J15" s="82"/>
      <c r="K15" s="82"/>
      <c r="L15" s="82"/>
      <c r="M15" s="34"/>
      <c r="N15" s="34"/>
      <c r="O15" s="34"/>
      <c r="P15" s="35"/>
      <c r="Q15" s="35"/>
    </row>
    <row r="16" spans="1:17" ht="13.5" customHeight="1" x14ac:dyDescent="0.25">
      <c r="A16" s="42">
        <v>5</v>
      </c>
      <c r="B16" s="47">
        <v>22</v>
      </c>
      <c r="C16" s="65" t="s">
        <v>174</v>
      </c>
      <c r="D16" s="66" t="s">
        <v>175</v>
      </c>
      <c r="E16" s="44" t="s">
        <v>123</v>
      </c>
      <c r="F16" s="45"/>
      <c r="G16" s="48"/>
      <c r="H16" s="48"/>
      <c r="I16" s="45"/>
      <c r="J16" s="48"/>
      <c r="K16" s="45"/>
      <c r="L16" s="41"/>
      <c r="M16" s="45">
        <v>18000</v>
      </c>
      <c r="N16" s="45">
        <v>375</v>
      </c>
      <c r="O16" s="45">
        <v>250</v>
      </c>
      <c r="P16" s="40">
        <f>M16+N16+O16</f>
        <v>18625</v>
      </c>
      <c r="Q16" s="41">
        <v>9187.5</v>
      </c>
    </row>
    <row r="17" spans="1:17" s="27" customFormat="1" ht="11.25" hidden="1" customHeight="1" x14ac:dyDescent="0.25">
      <c r="A17" s="117" t="s">
        <v>140</v>
      </c>
      <c r="B17" s="118"/>
      <c r="C17" s="118"/>
      <c r="D17" s="82"/>
      <c r="E17" s="82"/>
      <c r="F17" s="82"/>
      <c r="G17" s="82"/>
      <c r="H17" s="82"/>
      <c r="I17" s="82"/>
      <c r="J17" s="82"/>
      <c r="K17" s="82"/>
      <c r="L17" s="82"/>
      <c r="M17" s="34"/>
      <c r="N17" s="34"/>
      <c r="O17" s="34"/>
      <c r="P17" s="35"/>
      <c r="Q17" s="41"/>
    </row>
    <row r="18" spans="1:17" ht="13.5" hidden="1" customHeight="1" x14ac:dyDescent="0.25">
      <c r="A18" s="42"/>
      <c r="B18" s="42">
        <v>22</v>
      </c>
      <c r="E18" s="44" t="s">
        <v>123</v>
      </c>
      <c r="F18" s="40"/>
      <c r="G18" s="40"/>
      <c r="H18" s="40"/>
      <c r="I18" s="40"/>
      <c r="J18" s="40"/>
      <c r="K18" s="40"/>
      <c r="L18" s="41"/>
      <c r="M18" s="40">
        <v>0</v>
      </c>
      <c r="N18" s="40">
        <v>0</v>
      </c>
      <c r="O18" s="40">
        <v>0</v>
      </c>
      <c r="P18" s="40">
        <f>M18+N18+O18</f>
        <v>0</v>
      </c>
      <c r="Q18" s="41"/>
    </row>
    <row r="19" spans="1:17" s="27" customFormat="1" ht="13.5" customHeight="1" x14ac:dyDescent="0.25">
      <c r="A19" s="117" t="s">
        <v>127</v>
      </c>
      <c r="B19" s="118"/>
      <c r="C19" s="118"/>
      <c r="D19" s="118"/>
      <c r="E19" s="118"/>
      <c r="F19" s="82"/>
      <c r="G19" s="82"/>
      <c r="H19" s="82"/>
      <c r="I19" s="82"/>
      <c r="J19" s="82"/>
      <c r="K19" s="82"/>
      <c r="L19" s="82"/>
      <c r="M19" s="34"/>
      <c r="N19" s="34"/>
      <c r="O19" s="34"/>
      <c r="P19" s="35"/>
      <c r="Q19" s="35"/>
    </row>
    <row r="20" spans="1:17" ht="13.5" customHeight="1" x14ac:dyDescent="0.25">
      <c r="A20" s="42">
        <v>6</v>
      </c>
      <c r="B20" s="38">
        <v>22</v>
      </c>
      <c r="C20" s="98" t="s">
        <v>196</v>
      </c>
      <c r="D20" s="66" t="s">
        <v>194</v>
      </c>
      <c r="E20" s="44" t="s">
        <v>123</v>
      </c>
      <c r="F20" s="45"/>
      <c r="G20" s="45"/>
      <c r="H20" s="45"/>
      <c r="I20" s="45"/>
      <c r="J20" s="45"/>
      <c r="K20" s="45"/>
      <c r="L20" s="41"/>
      <c r="M20" s="45">
        <f>18000</f>
        <v>18000</v>
      </c>
      <c r="N20" s="45">
        <f>375</f>
        <v>375</v>
      </c>
      <c r="O20" s="45">
        <f>250</f>
        <v>250</v>
      </c>
      <c r="P20" s="40">
        <f>M20+N20+O20</f>
        <v>18625</v>
      </c>
      <c r="Q20" s="41">
        <v>9187.5</v>
      </c>
    </row>
    <row r="21" spans="1:17" ht="13.5" customHeight="1" x14ac:dyDescent="0.25">
      <c r="A21" s="42">
        <v>7</v>
      </c>
      <c r="B21" s="38">
        <v>22</v>
      </c>
      <c r="C21" s="62" t="s">
        <v>143</v>
      </c>
      <c r="D21" s="69" t="s">
        <v>144</v>
      </c>
      <c r="E21" s="44" t="s">
        <v>128</v>
      </c>
      <c r="F21" s="45"/>
      <c r="G21" s="45"/>
      <c r="H21" s="45"/>
      <c r="I21" s="45"/>
      <c r="J21" s="45"/>
      <c r="K21" s="45"/>
      <c r="L21" s="41"/>
      <c r="M21" s="40">
        <v>15000</v>
      </c>
      <c r="N21" s="40">
        <v>375</v>
      </c>
      <c r="O21" s="40">
        <v>250</v>
      </c>
      <c r="P21" s="40">
        <f>M21+N21+O21</f>
        <v>15625</v>
      </c>
      <c r="Q21" s="41">
        <v>7687.5</v>
      </c>
    </row>
    <row r="22" spans="1:17" ht="13.5" customHeight="1" x14ac:dyDescent="0.25">
      <c r="A22" s="42">
        <v>8</v>
      </c>
      <c r="B22" s="43">
        <v>11</v>
      </c>
      <c r="C22" s="53" t="s">
        <v>199</v>
      </c>
      <c r="D22" s="54" t="s">
        <v>197</v>
      </c>
      <c r="E22" s="44" t="s">
        <v>124</v>
      </c>
      <c r="F22" s="45">
        <v>6759</v>
      </c>
      <c r="G22" s="45">
        <v>2000</v>
      </c>
      <c r="H22" s="45">
        <v>0</v>
      </c>
      <c r="I22" s="45">
        <v>375</v>
      </c>
      <c r="J22" s="45">
        <v>2000</v>
      </c>
      <c r="K22" s="45">
        <v>250</v>
      </c>
      <c r="L22" s="41">
        <f t="shared" ref="L22:L28" si="0">(F22+G22+I22+J22+K22)</f>
        <v>11384</v>
      </c>
      <c r="M22" s="49"/>
      <c r="N22" s="46"/>
      <c r="O22" s="46"/>
      <c r="P22" s="46"/>
      <c r="Q22" s="102">
        <v>5567</v>
      </c>
    </row>
    <row r="23" spans="1:17" ht="13.5" customHeight="1" x14ac:dyDescent="0.25">
      <c r="A23" s="93">
        <v>9</v>
      </c>
      <c r="B23" s="43">
        <v>11</v>
      </c>
      <c r="C23" s="53" t="s">
        <v>171</v>
      </c>
      <c r="D23" s="54" t="s">
        <v>172</v>
      </c>
      <c r="E23" s="44" t="s">
        <v>124</v>
      </c>
      <c r="F23" s="45">
        <v>6759</v>
      </c>
      <c r="G23" s="45">
        <v>2000</v>
      </c>
      <c r="H23" s="45">
        <v>0</v>
      </c>
      <c r="I23" s="45">
        <v>0</v>
      </c>
      <c r="J23" s="45">
        <v>2000</v>
      </c>
      <c r="K23" s="45">
        <v>250</v>
      </c>
      <c r="L23" s="41">
        <f t="shared" si="0"/>
        <v>11009</v>
      </c>
      <c r="M23" s="49"/>
      <c r="N23" s="46"/>
      <c r="O23" s="46"/>
      <c r="P23" s="46"/>
      <c r="Q23" s="102">
        <v>5379.5</v>
      </c>
    </row>
    <row r="24" spans="1:17" ht="13.5" customHeight="1" x14ac:dyDescent="0.25">
      <c r="A24" s="93">
        <v>10</v>
      </c>
      <c r="B24" s="38">
        <v>11</v>
      </c>
      <c r="C24" s="96" t="s">
        <v>200</v>
      </c>
      <c r="D24" s="54" t="s">
        <v>181</v>
      </c>
      <c r="E24" s="44" t="s">
        <v>124</v>
      </c>
      <c r="F24" s="45">
        <v>6759</v>
      </c>
      <c r="G24" s="45">
        <v>2000</v>
      </c>
      <c r="H24" s="45">
        <v>0</v>
      </c>
      <c r="I24" s="45">
        <v>375</v>
      </c>
      <c r="J24" s="45">
        <v>2000</v>
      </c>
      <c r="K24" s="45">
        <v>250</v>
      </c>
      <c r="L24" s="41">
        <f t="shared" si="0"/>
        <v>11384</v>
      </c>
      <c r="M24" s="51"/>
      <c r="N24" s="45"/>
      <c r="O24" s="45"/>
      <c r="P24" s="45"/>
      <c r="Q24" s="102">
        <v>5567</v>
      </c>
    </row>
    <row r="25" spans="1:17" ht="13.5" customHeight="1" x14ac:dyDescent="0.25">
      <c r="A25" s="93">
        <v>11</v>
      </c>
      <c r="B25" s="38">
        <v>11</v>
      </c>
      <c r="C25" s="53" t="s">
        <v>147</v>
      </c>
      <c r="D25" s="55" t="s">
        <v>148</v>
      </c>
      <c r="E25" s="44" t="s">
        <v>124</v>
      </c>
      <c r="F25" s="45">
        <v>6759</v>
      </c>
      <c r="G25" s="45">
        <v>2000</v>
      </c>
      <c r="H25" s="45">
        <v>0</v>
      </c>
      <c r="I25" s="45">
        <v>375</v>
      </c>
      <c r="J25" s="45">
        <v>2000</v>
      </c>
      <c r="K25" s="45">
        <v>250</v>
      </c>
      <c r="L25" s="41">
        <f t="shared" si="0"/>
        <v>11384</v>
      </c>
      <c r="M25" s="49"/>
      <c r="N25" s="46"/>
      <c r="O25" s="46"/>
      <c r="P25" s="46"/>
      <c r="Q25" s="102">
        <v>5567</v>
      </c>
    </row>
    <row r="26" spans="1:17" ht="13.5" customHeight="1" x14ac:dyDescent="0.25">
      <c r="A26" s="93">
        <v>12</v>
      </c>
      <c r="B26" s="38">
        <v>11</v>
      </c>
      <c r="C26" s="53" t="s">
        <v>224</v>
      </c>
      <c r="D26" s="54" t="s">
        <v>225</v>
      </c>
      <c r="E26" s="44" t="s">
        <v>124</v>
      </c>
      <c r="F26" s="45"/>
      <c r="G26" s="45"/>
      <c r="H26" s="45"/>
      <c r="I26" s="45"/>
      <c r="J26" s="45"/>
      <c r="K26" s="45"/>
      <c r="L26" s="41"/>
      <c r="M26" s="45"/>
      <c r="N26" s="45"/>
      <c r="O26" s="45"/>
      <c r="P26" s="45"/>
      <c r="Q26" s="102">
        <v>5379.5</v>
      </c>
    </row>
    <row r="27" spans="1:17" ht="13.5" hidden="1" customHeight="1" x14ac:dyDescent="0.25">
      <c r="A27" s="93"/>
      <c r="B27" s="38">
        <v>11</v>
      </c>
      <c r="C27" s="53"/>
      <c r="D27" s="54"/>
      <c r="E27" s="44" t="s">
        <v>124</v>
      </c>
      <c r="F27" s="45"/>
      <c r="G27" s="45"/>
      <c r="H27" s="45"/>
      <c r="I27" s="45"/>
      <c r="J27" s="45"/>
      <c r="K27" s="45"/>
      <c r="L27" s="41"/>
      <c r="M27" s="45"/>
      <c r="N27" s="45"/>
      <c r="O27" s="45"/>
      <c r="P27" s="45"/>
      <c r="Q27" s="102"/>
    </row>
    <row r="28" spans="1:17" ht="13.5" customHeight="1" x14ac:dyDescent="0.25">
      <c r="A28" s="93">
        <v>13</v>
      </c>
      <c r="B28" s="38">
        <v>11</v>
      </c>
      <c r="C28" s="53" t="s">
        <v>149</v>
      </c>
      <c r="D28" s="56" t="s">
        <v>150</v>
      </c>
      <c r="E28" s="44" t="s">
        <v>124</v>
      </c>
      <c r="F28" s="45">
        <v>6759</v>
      </c>
      <c r="G28" s="45">
        <v>2000</v>
      </c>
      <c r="H28" s="45">
        <v>0</v>
      </c>
      <c r="I28" s="45">
        <v>375</v>
      </c>
      <c r="J28" s="45">
        <v>2000</v>
      </c>
      <c r="K28" s="45">
        <v>250</v>
      </c>
      <c r="L28" s="45">
        <f t="shared" si="0"/>
        <v>11384</v>
      </c>
      <c r="M28" s="45"/>
      <c r="N28" s="45"/>
      <c r="O28" s="45"/>
      <c r="P28" s="45"/>
      <c r="Q28" s="102">
        <v>5567</v>
      </c>
    </row>
    <row r="29" spans="1:17" s="28" customFormat="1" ht="13.5" customHeight="1" x14ac:dyDescent="0.25">
      <c r="A29" s="93">
        <v>14</v>
      </c>
      <c r="B29" s="38">
        <v>11</v>
      </c>
      <c r="C29" s="53" t="s">
        <v>151</v>
      </c>
      <c r="D29" s="57" t="s">
        <v>152</v>
      </c>
      <c r="E29" s="44" t="s">
        <v>126</v>
      </c>
      <c r="F29" s="45">
        <v>1105</v>
      </c>
      <c r="G29" s="45">
        <v>1000</v>
      </c>
      <c r="H29" s="45">
        <v>35</v>
      </c>
      <c r="I29" s="45">
        <v>0</v>
      </c>
      <c r="J29" s="45">
        <v>1000</v>
      </c>
      <c r="K29" s="45">
        <v>250</v>
      </c>
      <c r="L29" s="41">
        <f>(F29+G29+H29+I29+J29+K29)</f>
        <v>3390</v>
      </c>
      <c r="M29" s="45"/>
      <c r="N29" s="45"/>
      <c r="O29" s="45"/>
      <c r="P29" s="45"/>
      <c r="Q29" s="102">
        <v>1570</v>
      </c>
    </row>
    <row r="30" spans="1:17" s="28" customFormat="1" ht="13.5" customHeight="1" x14ac:dyDescent="0.25">
      <c r="A30" s="93">
        <v>15</v>
      </c>
      <c r="B30" s="38">
        <v>11</v>
      </c>
      <c r="C30" s="53" t="s">
        <v>166</v>
      </c>
      <c r="D30" s="54" t="s">
        <v>153</v>
      </c>
      <c r="E30" s="44" t="s">
        <v>126</v>
      </c>
      <c r="F30" s="45">
        <v>1105</v>
      </c>
      <c r="G30" s="45">
        <v>1000</v>
      </c>
      <c r="H30" s="45">
        <v>35</v>
      </c>
      <c r="I30" s="45">
        <v>0</v>
      </c>
      <c r="J30" s="45">
        <v>1000</v>
      </c>
      <c r="K30" s="45">
        <v>250</v>
      </c>
      <c r="L30" s="41">
        <f>(F30+G30+H30+I30+J30+K30)</f>
        <v>3390</v>
      </c>
      <c r="M30" s="45"/>
      <c r="N30" s="45"/>
      <c r="O30" s="45"/>
      <c r="P30" s="45"/>
      <c r="Q30" s="102">
        <v>1570</v>
      </c>
    </row>
    <row r="31" spans="1:17" ht="13.5" customHeight="1" x14ac:dyDescent="0.25">
      <c r="A31" s="93">
        <v>16</v>
      </c>
      <c r="B31" s="38">
        <v>11</v>
      </c>
      <c r="C31" s="53" t="s">
        <v>217</v>
      </c>
      <c r="D31" s="54" t="s">
        <v>212</v>
      </c>
      <c r="E31" s="44" t="s">
        <v>125</v>
      </c>
      <c r="F31" s="45">
        <f>1168</f>
        <v>1168</v>
      </c>
      <c r="G31" s="45">
        <v>1000</v>
      </c>
      <c r="H31" s="45">
        <v>0</v>
      </c>
      <c r="I31" s="45">
        <v>0</v>
      </c>
      <c r="J31" s="45">
        <v>1000</v>
      </c>
      <c r="K31" s="45">
        <f>250</f>
        <v>250</v>
      </c>
      <c r="L31" s="41">
        <f>(F31+G31+H31+I31+J31+K31)</f>
        <v>3418</v>
      </c>
      <c r="M31" s="45"/>
      <c r="N31" s="45"/>
      <c r="O31" s="45"/>
      <c r="P31" s="45"/>
      <c r="Q31" s="102">
        <v>1064.6600000000001</v>
      </c>
    </row>
    <row r="32" spans="1:17" ht="13.5" customHeight="1" x14ac:dyDescent="0.25">
      <c r="A32" s="93">
        <v>17</v>
      </c>
      <c r="B32" s="38">
        <v>11</v>
      </c>
      <c r="C32" s="53" t="s">
        <v>218</v>
      </c>
      <c r="D32" s="54" t="s">
        <v>213</v>
      </c>
      <c r="E32" s="44" t="s">
        <v>125</v>
      </c>
      <c r="F32" s="45">
        <f>1168</f>
        <v>1168</v>
      </c>
      <c r="G32" s="45">
        <v>1000</v>
      </c>
      <c r="H32" s="45">
        <v>0</v>
      </c>
      <c r="I32" s="45">
        <v>0</v>
      </c>
      <c r="J32" s="45">
        <v>1000</v>
      </c>
      <c r="K32" s="45">
        <f>250</f>
        <v>250</v>
      </c>
      <c r="L32" s="41">
        <f>(F32+G32+H32+I32+J32+K32)</f>
        <v>3418</v>
      </c>
      <c r="M32" s="45"/>
      <c r="N32" s="45"/>
      <c r="O32" s="45"/>
      <c r="P32" s="45"/>
      <c r="Q32" s="102">
        <v>1064.6600000000001</v>
      </c>
    </row>
    <row r="33" spans="1:17" ht="13.5" customHeight="1" x14ac:dyDescent="0.25">
      <c r="A33" s="93">
        <v>18</v>
      </c>
      <c r="B33" s="38">
        <v>11</v>
      </c>
      <c r="C33" s="53" t="s">
        <v>154</v>
      </c>
      <c r="D33" s="54" t="s">
        <v>155</v>
      </c>
      <c r="E33" s="44" t="s">
        <v>125</v>
      </c>
      <c r="F33" s="45">
        <v>1168</v>
      </c>
      <c r="G33" s="45">
        <v>1000</v>
      </c>
      <c r="H33" s="45">
        <v>35</v>
      </c>
      <c r="I33" s="45">
        <v>0</v>
      </c>
      <c r="J33" s="45">
        <v>1000</v>
      </c>
      <c r="K33" s="45">
        <v>250</v>
      </c>
      <c r="L33" s="41">
        <f>(F33+G33+H33+I33+J33+K33)</f>
        <v>3453</v>
      </c>
      <c r="M33" s="45"/>
      <c r="N33" s="45"/>
      <c r="O33" s="45"/>
      <c r="P33" s="45"/>
      <c r="Q33" s="102">
        <v>1601.5</v>
      </c>
    </row>
    <row r="34" spans="1:17" s="27" customFormat="1" ht="13.5" customHeight="1" x14ac:dyDescent="0.25">
      <c r="A34" s="117" t="s">
        <v>133</v>
      </c>
      <c r="B34" s="118"/>
      <c r="C34" s="118"/>
      <c r="D34" s="118"/>
      <c r="E34" s="118"/>
      <c r="F34" s="82"/>
      <c r="G34" s="82"/>
      <c r="H34" s="82"/>
      <c r="I34" s="82"/>
      <c r="J34" s="82"/>
      <c r="K34" s="82"/>
      <c r="L34" s="100"/>
      <c r="M34" s="34"/>
      <c r="N34" s="34"/>
      <c r="O34" s="34"/>
      <c r="P34" s="35"/>
      <c r="Q34" s="35"/>
    </row>
    <row r="35" spans="1:17" ht="13.5" hidden="1" customHeight="1" x14ac:dyDescent="0.25">
      <c r="A35" s="37"/>
      <c r="B35" s="47">
        <v>22</v>
      </c>
      <c r="C35" s="62"/>
      <c r="D35" s="69"/>
      <c r="E35" s="44" t="s">
        <v>123</v>
      </c>
      <c r="F35" s="40"/>
      <c r="G35" s="40"/>
      <c r="H35" s="40"/>
      <c r="I35" s="40"/>
      <c r="J35" s="40"/>
      <c r="K35" s="40"/>
      <c r="L35" s="41">
        <f>(F35+G35+I35+J35+K35+H35)</f>
        <v>0</v>
      </c>
      <c r="M35" s="40">
        <v>0</v>
      </c>
      <c r="N35" s="40">
        <v>0</v>
      </c>
      <c r="O35" s="40">
        <v>0</v>
      </c>
      <c r="P35" s="40">
        <v>0</v>
      </c>
      <c r="Q35" s="41"/>
    </row>
    <row r="36" spans="1:17" ht="13.5" customHeight="1" x14ac:dyDescent="0.25">
      <c r="A36" s="37">
        <v>19</v>
      </c>
      <c r="B36" s="43">
        <v>22</v>
      </c>
      <c r="C36" s="62" t="s">
        <v>176</v>
      </c>
      <c r="D36" s="66" t="s">
        <v>177</v>
      </c>
      <c r="E36" s="44" t="s">
        <v>123</v>
      </c>
      <c r="F36" s="40"/>
      <c r="G36" s="40"/>
      <c r="H36" s="40"/>
      <c r="I36" s="40"/>
      <c r="J36" s="40"/>
      <c r="K36" s="40"/>
      <c r="L36" s="40"/>
      <c r="M36" s="40">
        <v>18000</v>
      </c>
      <c r="N36" s="40">
        <v>375</v>
      </c>
      <c r="O36" s="40">
        <v>250</v>
      </c>
      <c r="P36" s="40">
        <f>M36+N36+O36</f>
        <v>18625</v>
      </c>
      <c r="Q36" s="41">
        <v>9187.5</v>
      </c>
    </row>
    <row r="37" spans="1:17" ht="13.5" hidden="1" customHeight="1" x14ac:dyDescent="0.25">
      <c r="A37" s="37">
        <v>20</v>
      </c>
      <c r="B37" s="38">
        <v>11</v>
      </c>
      <c r="C37" s="58"/>
      <c r="D37" s="54"/>
      <c r="E37" s="39" t="s">
        <v>129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100"/>
      <c r="M37" s="45"/>
      <c r="N37" s="45"/>
      <c r="O37" s="45"/>
      <c r="P37" s="45"/>
      <c r="Q37" s="41"/>
    </row>
    <row r="38" spans="1:17" s="27" customFormat="1" ht="13.5" customHeight="1" x14ac:dyDescent="0.25">
      <c r="A38" s="117" t="s">
        <v>130</v>
      </c>
      <c r="B38" s="118"/>
      <c r="C38" s="118"/>
      <c r="D38" s="118"/>
      <c r="E38" s="118"/>
      <c r="F38" s="82"/>
      <c r="G38" s="82"/>
      <c r="H38" s="82"/>
      <c r="I38" s="82"/>
      <c r="J38" s="82"/>
      <c r="K38" s="82"/>
      <c r="L38" s="100"/>
      <c r="M38" s="34"/>
      <c r="N38" s="34"/>
      <c r="O38" s="34"/>
      <c r="P38" s="35"/>
      <c r="Q38" s="35"/>
    </row>
    <row r="39" spans="1:17" ht="13.5" customHeight="1" x14ac:dyDescent="0.25">
      <c r="A39" s="42">
        <v>20</v>
      </c>
      <c r="B39" s="38">
        <v>22</v>
      </c>
      <c r="C39" s="62" t="s">
        <v>182</v>
      </c>
      <c r="D39" s="69" t="s">
        <v>178</v>
      </c>
      <c r="E39" s="44" t="s">
        <v>123</v>
      </c>
      <c r="F39" s="45"/>
      <c r="G39" s="45"/>
      <c r="H39" s="45"/>
      <c r="I39" s="45"/>
      <c r="J39" s="45"/>
      <c r="K39" s="45"/>
      <c r="L39" s="41"/>
      <c r="M39" s="45">
        <v>18000</v>
      </c>
      <c r="N39" s="45">
        <v>375</v>
      </c>
      <c r="O39" s="45">
        <v>250</v>
      </c>
      <c r="P39" s="40">
        <f>M39+N39+O39</f>
        <v>18625</v>
      </c>
      <c r="Q39" s="41">
        <v>9187.5</v>
      </c>
    </row>
    <row r="40" spans="1:17" ht="13.5" customHeight="1" x14ac:dyDescent="0.25">
      <c r="A40" s="42">
        <v>21</v>
      </c>
      <c r="B40" s="38">
        <v>11</v>
      </c>
      <c r="C40" s="53" t="s">
        <v>157</v>
      </c>
      <c r="D40" s="59" t="s">
        <v>160</v>
      </c>
      <c r="E40" s="44" t="s">
        <v>124</v>
      </c>
      <c r="F40" s="45">
        <v>6759</v>
      </c>
      <c r="G40" s="45">
        <v>2000</v>
      </c>
      <c r="H40" s="45">
        <v>0</v>
      </c>
      <c r="I40" s="45">
        <v>375</v>
      </c>
      <c r="J40" s="45">
        <v>2000</v>
      </c>
      <c r="K40" s="45">
        <v>250</v>
      </c>
      <c r="L40" s="41">
        <f>(F40+G40+H40+I40+J40+K40)</f>
        <v>11384</v>
      </c>
      <c r="M40" s="45"/>
      <c r="N40" s="45"/>
      <c r="O40" s="45"/>
      <c r="P40" s="45"/>
      <c r="Q40" s="41">
        <v>5567</v>
      </c>
    </row>
    <row r="41" spans="1:17" ht="13.5" customHeight="1" x14ac:dyDescent="0.25">
      <c r="A41" s="42">
        <v>22</v>
      </c>
      <c r="B41" s="38">
        <v>11</v>
      </c>
      <c r="C41" s="53" t="s">
        <v>201</v>
      </c>
      <c r="D41" s="54" t="s">
        <v>198</v>
      </c>
      <c r="E41" s="44" t="s">
        <v>124</v>
      </c>
      <c r="F41" s="45">
        <v>6759</v>
      </c>
      <c r="G41" s="45">
        <v>2000</v>
      </c>
      <c r="H41" s="45">
        <v>0</v>
      </c>
      <c r="I41" s="45">
        <v>375</v>
      </c>
      <c r="J41" s="45">
        <v>2000</v>
      </c>
      <c r="K41" s="45">
        <v>250</v>
      </c>
      <c r="L41" s="41">
        <f>(F41+G41+H41+I41+J41+K41)</f>
        <v>11384</v>
      </c>
      <c r="M41" s="45"/>
      <c r="N41" s="45"/>
      <c r="O41" s="45"/>
      <c r="P41" s="45"/>
      <c r="Q41" s="41">
        <v>5567</v>
      </c>
    </row>
    <row r="42" spans="1:17" ht="13.5" customHeight="1" x14ac:dyDescent="0.25">
      <c r="A42" s="42">
        <v>23</v>
      </c>
      <c r="B42" s="38">
        <v>11</v>
      </c>
      <c r="C42" s="53" t="s">
        <v>159</v>
      </c>
      <c r="D42" s="54" t="s">
        <v>162</v>
      </c>
      <c r="E42" s="44" t="s">
        <v>124</v>
      </c>
      <c r="F42" s="45">
        <v>6759</v>
      </c>
      <c r="G42" s="45">
        <v>2000</v>
      </c>
      <c r="H42" s="45">
        <v>0</v>
      </c>
      <c r="I42" s="45">
        <v>375</v>
      </c>
      <c r="J42" s="45">
        <v>2000</v>
      </c>
      <c r="K42" s="45">
        <v>250</v>
      </c>
      <c r="L42" s="41">
        <f>(F42+G42+H42+I42+J42+K42)</f>
        <v>11384</v>
      </c>
      <c r="M42" s="45"/>
      <c r="N42" s="45"/>
      <c r="O42" s="45"/>
      <c r="P42" s="45"/>
      <c r="Q42" s="41">
        <v>5567</v>
      </c>
    </row>
    <row r="43" spans="1:17" s="27" customFormat="1" ht="13.5" customHeight="1" x14ac:dyDescent="0.25">
      <c r="A43" s="117" t="s">
        <v>134</v>
      </c>
      <c r="B43" s="118"/>
      <c r="C43" s="118"/>
      <c r="D43" s="118"/>
      <c r="E43" s="118"/>
      <c r="F43" s="82"/>
      <c r="G43" s="82"/>
      <c r="H43" s="82"/>
      <c r="I43" s="82"/>
      <c r="J43" s="82"/>
      <c r="K43" s="82"/>
      <c r="L43" s="82"/>
      <c r="M43" s="34"/>
      <c r="N43" s="34"/>
      <c r="O43" s="34"/>
      <c r="P43" s="35"/>
      <c r="Q43" s="35"/>
    </row>
    <row r="44" spans="1:17" ht="13.5" hidden="1" customHeight="1" x14ac:dyDescent="0.25">
      <c r="A44" s="42"/>
      <c r="B44" s="42">
        <v>22</v>
      </c>
      <c r="C44" s="62"/>
      <c r="D44" s="66"/>
      <c r="E44" s="44" t="s">
        <v>123</v>
      </c>
      <c r="F44" s="40"/>
      <c r="G44" s="40"/>
      <c r="H44" s="40"/>
      <c r="I44" s="40"/>
      <c r="J44" s="40"/>
      <c r="K44" s="40"/>
      <c r="L44" s="41"/>
      <c r="M44" s="40">
        <v>0</v>
      </c>
      <c r="N44" s="40"/>
      <c r="O44" s="40"/>
      <c r="P44" s="45" t="e">
        <f>M44+#REF!+N44+#REF!+O44</f>
        <v>#REF!</v>
      </c>
      <c r="Q44" s="102">
        <v>0</v>
      </c>
    </row>
    <row r="45" spans="1:17" ht="13.5" customHeight="1" x14ac:dyDescent="0.25">
      <c r="A45" s="38">
        <v>24</v>
      </c>
      <c r="B45" s="38">
        <v>11</v>
      </c>
      <c r="C45" s="62" t="s">
        <v>202</v>
      </c>
      <c r="D45" s="66" t="s">
        <v>179</v>
      </c>
      <c r="E45" s="44" t="s">
        <v>124</v>
      </c>
      <c r="F45" s="40">
        <v>6759</v>
      </c>
      <c r="G45" s="40">
        <v>2000</v>
      </c>
      <c r="H45" s="40">
        <v>0</v>
      </c>
      <c r="I45" s="40">
        <v>375</v>
      </c>
      <c r="J45" s="40">
        <v>2000</v>
      </c>
      <c r="K45" s="40">
        <v>250</v>
      </c>
      <c r="L45" s="41">
        <f>(F45+G45+I45+J45+K45)</f>
        <v>11384</v>
      </c>
      <c r="M45" s="40"/>
      <c r="N45" s="40"/>
      <c r="O45" s="40"/>
      <c r="P45" s="40"/>
      <c r="Q45" s="41">
        <v>5567</v>
      </c>
    </row>
    <row r="46" spans="1:17" ht="13.5" customHeight="1" x14ac:dyDescent="0.25">
      <c r="A46" s="42">
        <v>25</v>
      </c>
      <c r="B46" s="38">
        <v>11</v>
      </c>
      <c r="C46" s="62" t="s">
        <v>203</v>
      </c>
      <c r="D46" s="69" t="s">
        <v>180</v>
      </c>
      <c r="E46" s="44" t="s">
        <v>129</v>
      </c>
      <c r="F46" s="45">
        <v>3757</v>
      </c>
      <c r="G46" s="45">
        <v>1800</v>
      </c>
      <c r="H46" s="45"/>
      <c r="I46" s="45">
        <v>375</v>
      </c>
      <c r="J46" s="45">
        <v>1800</v>
      </c>
      <c r="K46" s="45">
        <v>250</v>
      </c>
      <c r="L46" s="41">
        <f>(F46+G46+I46+J46+K46)</f>
        <v>7982</v>
      </c>
      <c r="M46" s="45"/>
      <c r="N46" s="45"/>
      <c r="O46" s="45"/>
      <c r="P46" s="45"/>
      <c r="Q46" s="102">
        <v>3866</v>
      </c>
    </row>
    <row r="47" spans="1:17" ht="13.5" customHeight="1" x14ac:dyDescent="0.25">
      <c r="A47" s="38">
        <v>26</v>
      </c>
      <c r="B47" s="38">
        <v>11</v>
      </c>
      <c r="C47" s="53" t="s">
        <v>163</v>
      </c>
      <c r="D47" s="54" t="s">
        <v>164</v>
      </c>
      <c r="E47" s="44" t="s">
        <v>129</v>
      </c>
      <c r="F47" s="45">
        <v>3757</v>
      </c>
      <c r="G47" s="45">
        <v>1800</v>
      </c>
      <c r="H47" s="45">
        <v>0</v>
      </c>
      <c r="I47" s="45">
        <v>375</v>
      </c>
      <c r="J47" s="45">
        <v>1800</v>
      </c>
      <c r="K47" s="45">
        <v>250</v>
      </c>
      <c r="L47" s="41">
        <f>(F47+G47+I47+J47+K47)</f>
        <v>7982</v>
      </c>
      <c r="M47" s="45"/>
      <c r="N47" s="45"/>
      <c r="O47" s="45"/>
      <c r="P47" s="45"/>
      <c r="Q47" s="102">
        <v>3866</v>
      </c>
    </row>
    <row r="48" spans="1:17" ht="13.5" customHeight="1" x14ac:dyDescent="0.25">
      <c r="A48" s="99">
        <v>27</v>
      </c>
      <c r="B48" s="38">
        <v>11</v>
      </c>
      <c r="C48" s="101" t="s">
        <v>219</v>
      </c>
      <c r="D48" s="54" t="s">
        <v>214</v>
      </c>
      <c r="E48" s="44" t="s">
        <v>124</v>
      </c>
      <c r="F48" s="45">
        <f>6759</f>
        <v>6759</v>
      </c>
      <c r="G48" s="45">
        <v>2000</v>
      </c>
      <c r="H48" s="45"/>
      <c r="I48" s="45">
        <f>375</f>
        <v>375</v>
      </c>
      <c r="J48" s="45">
        <f>2000</f>
        <v>2000</v>
      </c>
      <c r="K48" s="45">
        <f>250</f>
        <v>250</v>
      </c>
      <c r="L48" s="41">
        <f>(F48+G48+I48+J48+K48)</f>
        <v>11384</v>
      </c>
      <c r="M48" s="45"/>
      <c r="N48" s="45"/>
      <c r="O48" s="45"/>
      <c r="P48" s="45"/>
      <c r="Q48" s="102">
        <v>3741.76</v>
      </c>
    </row>
    <row r="49" spans="1:17" s="27" customFormat="1" ht="13.5" customHeight="1" x14ac:dyDescent="0.25">
      <c r="A49" s="117" t="s">
        <v>131</v>
      </c>
      <c r="B49" s="118"/>
      <c r="C49" s="118"/>
      <c r="D49" s="118"/>
      <c r="E49" s="118"/>
      <c r="F49" s="82"/>
      <c r="G49" s="82"/>
      <c r="H49" s="82"/>
      <c r="I49" s="82"/>
      <c r="J49" s="82"/>
      <c r="K49" s="82"/>
      <c r="L49" s="82"/>
      <c r="M49" s="34"/>
      <c r="N49" s="34"/>
      <c r="O49" s="34"/>
      <c r="P49" s="35"/>
      <c r="Q49" s="35"/>
    </row>
    <row r="50" spans="1:17" ht="13.5" hidden="1" customHeight="1" x14ac:dyDescent="0.25">
      <c r="A50" s="42"/>
      <c r="B50" s="42">
        <v>22</v>
      </c>
      <c r="C50" s="62"/>
      <c r="D50" s="69"/>
      <c r="E50" s="44" t="s">
        <v>123</v>
      </c>
      <c r="F50" s="40"/>
      <c r="G50" s="40"/>
      <c r="H50" s="40"/>
      <c r="I50" s="40"/>
      <c r="J50" s="40"/>
      <c r="K50" s="40"/>
      <c r="L50" s="41"/>
      <c r="M50" s="40">
        <v>0</v>
      </c>
      <c r="N50" s="40">
        <v>0</v>
      </c>
      <c r="O50" s="40">
        <v>0</v>
      </c>
      <c r="P50" s="40" t="e">
        <f>M50+#REF!+N50+#REF!+O50</f>
        <v>#REF!</v>
      </c>
      <c r="Q50" s="102">
        <v>0</v>
      </c>
    </row>
    <row r="51" spans="1:17" ht="13.5" customHeight="1" x14ac:dyDescent="0.25">
      <c r="A51" s="37">
        <v>28</v>
      </c>
      <c r="B51" s="38">
        <v>11</v>
      </c>
      <c r="C51" s="53" t="s">
        <v>226</v>
      </c>
      <c r="D51" s="54" t="s">
        <v>227</v>
      </c>
      <c r="E51" s="44" t="s">
        <v>124</v>
      </c>
      <c r="F51" s="45"/>
      <c r="G51" s="45"/>
      <c r="H51" s="45"/>
      <c r="I51" s="45"/>
      <c r="J51" s="45"/>
      <c r="K51" s="45"/>
      <c r="L51" s="41"/>
      <c r="M51" s="45"/>
      <c r="N51" s="45"/>
      <c r="O51" s="45"/>
      <c r="P51" s="45"/>
      <c r="Q51" s="41">
        <v>5567</v>
      </c>
    </row>
    <row r="52" spans="1:17" ht="13.5" customHeight="1" x14ac:dyDescent="0.25">
      <c r="A52" s="37">
        <v>29</v>
      </c>
      <c r="B52" s="38">
        <v>11</v>
      </c>
      <c r="C52" s="53" t="s">
        <v>158</v>
      </c>
      <c r="D52" s="54" t="s">
        <v>161</v>
      </c>
      <c r="E52" s="44" t="s">
        <v>124</v>
      </c>
      <c r="F52" s="45">
        <f>6759</f>
        <v>6759</v>
      </c>
      <c r="G52" s="45">
        <v>2000</v>
      </c>
      <c r="H52" s="45"/>
      <c r="I52" s="45">
        <v>375</v>
      </c>
      <c r="J52" s="45">
        <v>2000</v>
      </c>
      <c r="K52" s="45">
        <v>250</v>
      </c>
      <c r="L52" s="41">
        <f>(F52+G52+I52+J52+K52)</f>
        <v>11384</v>
      </c>
      <c r="M52" s="45"/>
      <c r="N52" s="45"/>
      <c r="O52" s="45"/>
      <c r="P52" s="45"/>
      <c r="Q52" s="102">
        <v>5567</v>
      </c>
    </row>
    <row r="53" spans="1:17" s="27" customFormat="1" ht="13.5" customHeight="1" x14ac:dyDescent="0.25">
      <c r="A53" s="117" t="s">
        <v>132</v>
      </c>
      <c r="B53" s="118"/>
      <c r="C53" s="118"/>
      <c r="D53" s="118"/>
      <c r="E53" s="118"/>
      <c r="F53" s="82"/>
      <c r="G53" s="82"/>
      <c r="H53" s="82"/>
      <c r="I53" s="82"/>
      <c r="J53" s="82"/>
      <c r="K53" s="82"/>
      <c r="L53" s="82"/>
      <c r="M53" s="34"/>
      <c r="N53" s="34"/>
      <c r="O53" s="34"/>
      <c r="P53" s="35"/>
      <c r="Q53" s="35"/>
    </row>
    <row r="54" spans="1:17" ht="13.5" customHeight="1" x14ac:dyDescent="0.25">
      <c r="A54" s="50">
        <v>30</v>
      </c>
      <c r="B54" s="42">
        <v>22</v>
      </c>
      <c r="C54" s="80" t="s">
        <v>204</v>
      </c>
      <c r="D54" s="81" t="s">
        <v>145</v>
      </c>
      <c r="E54" s="44" t="s">
        <v>123</v>
      </c>
      <c r="F54" s="40"/>
      <c r="G54" s="40"/>
      <c r="H54" s="40"/>
      <c r="I54" s="40"/>
      <c r="J54" s="40"/>
      <c r="K54" s="40"/>
      <c r="L54" s="41"/>
      <c r="M54" s="40">
        <v>18000</v>
      </c>
      <c r="N54" s="40">
        <v>375</v>
      </c>
      <c r="O54" s="40">
        <v>250</v>
      </c>
      <c r="P54" s="40">
        <f>M54+N54+O54</f>
        <v>18625</v>
      </c>
      <c r="Q54" s="102">
        <v>9187.5</v>
      </c>
    </row>
    <row r="55" spans="1:17" ht="13.5" customHeight="1" x14ac:dyDescent="0.25">
      <c r="A55" s="50">
        <v>31</v>
      </c>
      <c r="B55" s="38">
        <v>11</v>
      </c>
      <c r="C55" s="80" t="s">
        <v>208</v>
      </c>
      <c r="D55" s="81" t="s">
        <v>205</v>
      </c>
      <c r="E55" s="44" t="s">
        <v>124</v>
      </c>
      <c r="F55" s="45">
        <v>6759</v>
      </c>
      <c r="G55" s="45">
        <v>0</v>
      </c>
      <c r="H55" s="45"/>
      <c r="I55" s="45">
        <v>375</v>
      </c>
      <c r="J55" s="45">
        <v>2000</v>
      </c>
      <c r="K55" s="45">
        <v>250</v>
      </c>
      <c r="L55" s="41">
        <f>(F55+G55+I55+J55+K55)</f>
        <v>9384</v>
      </c>
      <c r="M55" s="92"/>
      <c r="N55" s="92"/>
      <c r="O55" s="92"/>
      <c r="P55" s="92"/>
      <c r="Q55" s="102">
        <v>4567</v>
      </c>
    </row>
    <row r="56" spans="1:17" ht="13.5" customHeight="1" x14ac:dyDescent="0.25">
      <c r="A56" s="50">
        <v>32</v>
      </c>
      <c r="B56" s="38">
        <v>11</v>
      </c>
      <c r="C56" s="80" t="s">
        <v>195</v>
      </c>
      <c r="D56" s="81" t="s">
        <v>192</v>
      </c>
      <c r="E56" s="44" t="s">
        <v>124</v>
      </c>
      <c r="F56" s="45">
        <v>6759</v>
      </c>
      <c r="G56" s="45">
        <v>2000</v>
      </c>
      <c r="H56" s="45"/>
      <c r="I56" s="45">
        <v>375</v>
      </c>
      <c r="J56" s="45">
        <v>2000</v>
      </c>
      <c r="K56" s="45">
        <v>250</v>
      </c>
      <c r="L56" s="41">
        <f>(F56+G56+I56+J56+K56)</f>
        <v>11384</v>
      </c>
      <c r="M56" s="40"/>
      <c r="N56" s="40"/>
      <c r="O56" s="40"/>
      <c r="P56" s="40"/>
      <c r="Q56" s="41">
        <v>5567</v>
      </c>
    </row>
    <row r="57" spans="1:17" ht="13.5" customHeight="1" x14ac:dyDescent="0.25">
      <c r="A57" s="37">
        <v>33</v>
      </c>
      <c r="B57" s="38">
        <v>11</v>
      </c>
      <c r="C57" s="60" t="s">
        <v>220</v>
      </c>
      <c r="D57" s="61" t="s">
        <v>215</v>
      </c>
      <c r="E57" s="44" t="s">
        <v>129</v>
      </c>
      <c r="F57" s="45">
        <f>3757</f>
        <v>3757</v>
      </c>
      <c r="G57" s="45">
        <v>1800</v>
      </c>
      <c r="H57" s="45"/>
      <c r="I57" s="45">
        <f>375</f>
        <v>375</v>
      </c>
      <c r="J57" s="45">
        <f>1800</f>
        <v>1800</v>
      </c>
      <c r="K57" s="45">
        <f>250</f>
        <v>250</v>
      </c>
      <c r="L57" s="41">
        <f>(F57+G57+I57+J57+K57)</f>
        <v>7982</v>
      </c>
      <c r="M57" s="45"/>
      <c r="N57" s="45"/>
      <c r="O57" s="45"/>
      <c r="P57" s="45"/>
      <c r="Q57" s="102">
        <v>2598.46</v>
      </c>
    </row>
    <row r="58" spans="1:17" s="27" customFormat="1" ht="13.5" customHeight="1" x14ac:dyDescent="0.25">
      <c r="A58" s="117" t="s">
        <v>136</v>
      </c>
      <c r="B58" s="118"/>
      <c r="C58" s="118"/>
      <c r="D58" s="118"/>
      <c r="E58" s="118"/>
      <c r="F58" s="82"/>
      <c r="G58" s="82"/>
      <c r="H58" s="82"/>
      <c r="I58" s="82"/>
      <c r="J58" s="82"/>
      <c r="K58" s="82"/>
      <c r="L58" s="82"/>
      <c r="M58" s="34"/>
      <c r="N58" s="34"/>
      <c r="O58" s="34"/>
      <c r="P58" s="35"/>
      <c r="Q58" s="35"/>
    </row>
    <row r="59" spans="1:17" ht="13.5" customHeight="1" x14ac:dyDescent="0.25">
      <c r="A59" s="50">
        <v>34</v>
      </c>
      <c r="B59" s="42">
        <v>22</v>
      </c>
      <c r="C59" s="67" t="s">
        <v>141</v>
      </c>
      <c r="D59" s="68" t="s">
        <v>142</v>
      </c>
      <c r="E59" s="44" t="s">
        <v>123</v>
      </c>
      <c r="F59" s="45"/>
      <c r="G59" s="45"/>
      <c r="H59" s="45"/>
      <c r="I59" s="45"/>
      <c r="J59" s="45"/>
      <c r="K59" s="45"/>
      <c r="L59" s="52"/>
      <c r="M59" s="45">
        <v>18000</v>
      </c>
      <c r="N59" s="45">
        <v>375</v>
      </c>
      <c r="O59" s="45">
        <v>250</v>
      </c>
      <c r="P59" s="40">
        <f>M59+N59+O59</f>
        <v>18625</v>
      </c>
      <c r="Q59" s="41">
        <v>9187.5</v>
      </c>
    </row>
    <row r="60" spans="1:17" ht="13.5" hidden="1" customHeight="1" x14ac:dyDescent="0.25">
      <c r="A60" s="50"/>
      <c r="B60" s="93">
        <v>11</v>
      </c>
      <c r="C60" s="67"/>
      <c r="D60" s="68"/>
      <c r="E60" s="39" t="s">
        <v>129</v>
      </c>
      <c r="F60" s="45">
        <v>0</v>
      </c>
      <c r="G60" s="45">
        <v>0</v>
      </c>
      <c r="H60" s="45"/>
      <c r="I60" s="45">
        <v>0</v>
      </c>
      <c r="J60" s="45">
        <v>0</v>
      </c>
      <c r="K60" s="45">
        <v>0</v>
      </c>
      <c r="L60" s="52">
        <v>0</v>
      </c>
      <c r="M60" s="45"/>
      <c r="N60" s="45"/>
      <c r="O60" s="45"/>
      <c r="P60" s="45"/>
      <c r="Q60" s="41"/>
    </row>
    <row r="61" spans="1:17" ht="13.5" customHeight="1" x14ac:dyDescent="0.25">
      <c r="A61" s="50">
        <v>35</v>
      </c>
      <c r="B61" s="42">
        <v>11</v>
      </c>
      <c r="C61" s="58" t="s">
        <v>206</v>
      </c>
      <c r="D61" s="54" t="s">
        <v>156</v>
      </c>
      <c r="E61" s="39" t="s">
        <v>129</v>
      </c>
      <c r="F61" s="45">
        <v>6759</v>
      </c>
      <c r="G61" s="45">
        <v>2000</v>
      </c>
      <c r="H61" s="45">
        <v>0</v>
      </c>
      <c r="I61" s="45">
        <v>375</v>
      </c>
      <c r="J61" s="45">
        <v>2000</v>
      </c>
      <c r="K61" s="45">
        <v>250</v>
      </c>
      <c r="L61" s="52">
        <f>(F61+G61+I61+J61+K61)</f>
        <v>11384</v>
      </c>
      <c r="M61" s="45"/>
      <c r="N61" s="45"/>
      <c r="O61" s="45"/>
      <c r="P61" s="45"/>
      <c r="Q61" s="41">
        <v>5567</v>
      </c>
    </row>
    <row r="62" spans="1:17" ht="13.5" customHeight="1" x14ac:dyDescent="0.25">
      <c r="A62" s="74">
        <v>36</v>
      </c>
      <c r="B62" s="42">
        <v>11</v>
      </c>
      <c r="C62" s="70" t="s">
        <v>170</v>
      </c>
      <c r="D62" s="68" t="s">
        <v>146</v>
      </c>
      <c r="E62" s="44" t="s">
        <v>124</v>
      </c>
      <c r="F62" s="45">
        <v>6759</v>
      </c>
      <c r="G62" s="45">
        <v>2000</v>
      </c>
      <c r="H62" s="45">
        <v>0</v>
      </c>
      <c r="I62" s="45">
        <v>375</v>
      </c>
      <c r="J62" s="45">
        <v>2000</v>
      </c>
      <c r="K62" s="45">
        <v>250</v>
      </c>
      <c r="L62" s="52">
        <f>(F62+G62+I62+J62+K62)</f>
        <v>11384</v>
      </c>
      <c r="M62" s="45"/>
      <c r="N62" s="45"/>
      <c r="O62" s="45"/>
      <c r="P62" s="45"/>
      <c r="Q62" s="41">
        <v>5567</v>
      </c>
    </row>
    <row r="63" spans="1:17" ht="15.75" x14ac:dyDescent="0.25">
      <c r="A63" s="75"/>
      <c r="B63" s="76"/>
      <c r="C63" s="77"/>
      <c r="D63" s="78"/>
      <c r="E63" s="91" t="s">
        <v>20</v>
      </c>
      <c r="F63" s="97">
        <f t="shared" ref="F63:L63" si="1">SUM(F9:F62)</f>
        <v>134771</v>
      </c>
      <c r="G63" s="97">
        <f t="shared" si="1"/>
        <v>44800</v>
      </c>
      <c r="H63" s="97">
        <f t="shared" si="1"/>
        <v>105</v>
      </c>
      <c r="I63" s="97">
        <f t="shared" si="1"/>
        <v>6750</v>
      </c>
      <c r="J63" s="97">
        <f t="shared" si="1"/>
        <v>48000</v>
      </c>
      <c r="K63" s="97">
        <f t="shared" si="1"/>
        <v>6500</v>
      </c>
      <c r="L63" s="97">
        <f t="shared" si="1"/>
        <v>240926</v>
      </c>
      <c r="M63" s="97">
        <f>SUM(M10:M62)</f>
        <v>123000</v>
      </c>
      <c r="N63" s="97">
        <f>SUM(N10:N62)</f>
        <v>2625</v>
      </c>
      <c r="O63" s="97">
        <f>SUM(O10:O62)</f>
        <v>1750</v>
      </c>
      <c r="P63" s="97">
        <v>127375</v>
      </c>
      <c r="Q63" s="97">
        <f>SUM(Q9:Q62)</f>
        <v>188654.49000000002</v>
      </c>
    </row>
    <row r="64" spans="1:17" ht="23.25" customHeight="1" x14ac:dyDescent="0.25">
      <c r="A64" s="123" t="s">
        <v>193</v>
      </c>
      <c r="B64" s="124"/>
      <c r="C64" s="122"/>
      <c r="D64" s="122"/>
      <c r="E64" s="122"/>
      <c r="F64" s="122"/>
      <c r="G64" s="122"/>
      <c r="H64" s="71"/>
      <c r="I64" s="71"/>
      <c r="J64" s="71"/>
      <c r="K64" s="71"/>
      <c r="L64" s="72"/>
      <c r="M64" s="71"/>
      <c r="N64" s="71"/>
      <c r="O64" s="71"/>
      <c r="P64" s="71"/>
      <c r="Q64" s="71"/>
    </row>
    <row r="65" spans="1:17" ht="12" customHeight="1" x14ac:dyDescent="0.25">
      <c r="A65" s="83"/>
      <c r="B65" s="83"/>
      <c r="C65" s="95"/>
      <c r="D65" s="95"/>
      <c r="E65" s="95"/>
      <c r="F65" s="95"/>
      <c r="G65" s="95"/>
      <c r="H65" s="71"/>
      <c r="I65" s="71"/>
      <c r="J65" s="71"/>
      <c r="K65" s="71"/>
      <c r="L65" s="72"/>
      <c r="M65" s="71"/>
      <c r="N65" s="71"/>
      <c r="O65" s="71"/>
      <c r="P65" s="71"/>
      <c r="Q65" s="71"/>
    </row>
    <row r="66" spans="1:17" ht="12" customHeight="1" x14ac:dyDescent="0.25">
      <c r="A66" s="83"/>
      <c r="B66" s="83"/>
      <c r="C66" s="95"/>
      <c r="D66" s="95"/>
      <c r="E66" s="95"/>
      <c r="F66" s="95"/>
      <c r="G66" s="95"/>
      <c r="H66" s="71"/>
      <c r="I66" s="71"/>
      <c r="J66" s="71"/>
      <c r="K66" s="71"/>
      <c r="L66" s="72"/>
      <c r="M66" s="71"/>
      <c r="N66" s="71"/>
      <c r="O66" s="71"/>
      <c r="P66" s="71"/>
      <c r="Q66" s="71"/>
    </row>
    <row r="67" spans="1:17" ht="12" customHeight="1" x14ac:dyDescent="0.25">
      <c r="A67" s="83"/>
      <c r="B67" s="83"/>
      <c r="C67" s="95"/>
      <c r="D67" s="95"/>
      <c r="E67" s="95"/>
      <c r="F67" s="95"/>
      <c r="G67" s="95"/>
      <c r="H67" s="71"/>
      <c r="I67" s="71"/>
      <c r="J67" s="71"/>
      <c r="K67" s="71"/>
      <c r="L67" s="72"/>
      <c r="M67" s="71"/>
      <c r="N67" s="71"/>
      <c r="O67" s="71"/>
      <c r="P67" s="71"/>
      <c r="Q67" s="71"/>
    </row>
    <row r="68" spans="1:17" ht="12" customHeight="1" x14ac:dyDescent="0.25">
      <c r="A68" s="83"/>
      <c r="B68" s="83"/>
      <c r="C68" s="95"/>
      <c r="D68" s="95"/>
      <c r="E68" s="95"/>
      <c r="F68" s="95"/>
      <c r="G68" s="95"/>
      <c r="H68" s="71"/>
      <c r="I68" s="71"/>
      <c r="J68" s="71"/>
      <c r="K68" s="71"/>
      <c r="L68" s="72"/>
      <c r="M68" s="71"/>
      <c r="N68" s="71"/>
      <c r="O68" s="71"/>
      <c r="P68" s="71"/>
      <c r="Q68" s="71"/>
    </row>
    <row r="69" spans="1:17" ht="12" customHeight="1" x14ac:dyDescent="0.25">
      <c r="A69" s="83"/>
      <c r="B69" s="83"/>
      <c r="C69" s="95"/>
      <c r="D69" s="95"/>
      <c r="E69" s="95"/>
      <c r="F69" s="95"/>
      <c r="G69" s="95"/>
      <c r="H69" s="71"/>
      <c r="I69" s="71"/>
      <c r="J69" s="71"/>
      <c r="K69" s="71"/>
      <c r="L69" s="72"/>
      <c r="M69" s="71"/>
      <c r="N69" s="71"/>
      <c r="O69" s="71"/>
      <c r="P69" s="71"/>
      <c r="Q69" s="71"/>
    </row>
    <row r="70" spans="1:17" ht="12" customHeight="1" x14ac:dyDescent="0.25">
      <c r="A70" s="83"/>
      <c r="B70" s="83"/>
      <c r="C70" s="95"/>
      <c r="D70" s="95"/>
      <c r="E70" s="95"/>
      <c r="F70" s="95"/>
      <c r="G70" s="95"/>
      <c r="H70" s="71"/>
      <c r="I70" s="71"/>
      <c r="J70" s="71"/>
      <c r="K70" s="71"/>
      <c r="L70" s="72"/>
      <c r="M70" s="71"/>
      <c r="N70" s="71"/>
      <c r="O70" s="71"/>
      <c r="P70" s="71"/>
      <c r="Q70" s="71"/>
    </row>
    <row r="71" spans="1:17" ht="12" customHeight="1" x14ac:dyDescent="0.25">
      <c r="A71" s="83"/>
      <c r="B71" s="83"/>
      <c r="C71" s="95"/>
      <c r="D71" s="95"/>
      <c r="E71" s="95"/>
      <c r="F71" s="95"/>
      <c r="G71" s="95"/>
      <c r="H71" s="71"/>
      <c r="I71" s="71"/>
      <c r="J71" s="71"/>
      <c r="K71" s="71"/>
      <c r="L71" s="72"/>
      <c r="M71" s="71"/>
      <c r="N71" s="71"/>
      <c r="O71" s="71"/>
      <c r="P71" s="71"/>
      <c r="Q71" s="71"/>
    </row>
    <row r="72" spans="1:17" ht="12" customHeight="1" x14ac:dyDescent="0.25">
      <c r="A72" s="83"/>
      <c r="B72" s="83"/>
      <c r="C72" s="95"/>
      <c r="D72" s="95"/>
      <c r="E72" s="95"/>
      <c r="F72" s="95"/>
      <c r="G72" s="95"/>
      <c r="H72" s="71"/>
      <c r="I72" s="71"/>
      <c r="J72" s="71"/>
      <c r="K72" s="71"/>
      <c r="L72" s="72"/>
      <c r="M72" s="71"/>
      <c r="N72" s="71"/>
      <c r="O72" s="71"/>
      <c r="P72" s="71"/>
      <c r="Q72" s="71"/>
    </row>
    <row r="73" spans="1:17" ht="18" customHeight="1" x14ac:dyDescent="0.25">
      <c r="A73" s="84"/>
      <c r="B73" s="84"/>
      <c r="C73" s="103" t="s">
        <v>167</v>
      </c>
      <c r="E73" s="85"/>
      <c r="F73" s="86"/>
      <c r="G73" s="86"/>
      <c r="H73" s="86"/>
      <c r="I73" s="86"/>
      <c r="J73" s="86"/>
      <c r="L73" s="87" t="s">
        <v>168</v>
      </c>
      <c r="N73" s="86"/>
      <c r="O73" s="86"/>
      <c r="P73" s="86"/>
      <c r="Q73" s="73"/>
    </row>
  </sheetData>
  <autoFilter ref="A7:P73"/>
  <mergeCells count="19">
    <mergeCell ref="C64:G64"/>
    <mergeCell ref="A64:B64"/>
    <mergeCell ref="A58:E58"/>
    <mergeCell ref="A53:E53"/>
    <mergeCell ref="A49:E49"/>
    <mergeCell ref="A17:C17"/>
    <mergeCell ref="A43:E43"/>
    <mergeCell ref="A38:E38"/>
    <mergeCell ref="A34:E34"/>
    <mergeCell ref="A19:E19"/>
    <mergeCell ref="M6:Q6"/>
    <mergeCell ref="A15:E15"/>
    <mergeCell ref="A12:E12"/>
    <mergeCell ref="A8:E8"/>
    <mergeCell ref="A1:P1"/>
    <mergeCell ref="A2:P2"/>
    <mergeCell ref="A3:P3"/>
    <mergeCell ref="A4:P4"/>
    <mergeCell ref="F6:L6"/>
  </mergeCells>
  <printOptions verticalCentered="1"/>
  <pageMargins left="0.82" right="1.5354330708661419" top="0.39370078740157483" bottom="0.11811023622047245" header="0.31496062992125984" footer="0.11811023622047245"/>
  <pageSetup paperSize="5" scale="56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40961" r:id="rId4">
          <objectPr defaultSize="0" autoPict="0" r:id="rId5">
            <anchor moveWithCells="1" sizeWithCells="1">
              <from>
                <xdr:col>2</xdr:col>
                <xdr:colOff>485775</xdr:colOff>
                <xdr:row>0</xdr:row>
                <xdr:rowOff>161925</xdr:rowOff>
              </from>
              <to>
                <xdr:col>2</xdr:col>
                <xdr:colOff>1476375</xdr:colOff>
                <xdr:row>5</xdr:row>
                <xdr:rowOff>76200</xdr:rowOff>
              </to>
            </anchor>
          </objectPr>
        </oleObject>
      </mc:Choice>
      <mc:Fallback>
        <oleObject progId="Visio.Drawing.11" shapeId="409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Laboratorio 1</cp:lastModifiedBy>
  <cp:lastPrinted>2021-01-28T15:03:18Z</cp:lastPrinted>
  <dcterms:created xsi:type="dcterms:W3CDTF">2012-02-17T14:26:53Z</dcterms:created>
  <dcterms:modified xsi:type="dcterms:W3CDTF">2021-08-12T20:28:31Z</dcterms:modified>
</cp:coreProperties>
</file>