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cursos Humanos\3. DEPARTAMENTO DE GESTIÓN DE PERSONAL\2025\Nominas\Nomina UIP\5. Mayo\Personal 011\"/>
    </mc:Choice>
  </mc:AlternateContent>
  <xr:revisionPtr revIDLastSave="0" documentId="13_ncr:1_{72E71A54-938B-4536-AB07-2593F515C022}" xr6:coauthVersionLast="47" xr6:coauthVersionMax="47" xr10:uidLastSave="{00000000-0000-0000-0000-000000000000}"/>
  <bookViews>
    <workbookView xWindow="-120" yWindow="-120" windowWidth="29040" windowHeight="15720" tabRatio="613" firstSheet="1" activeTab="1" xr2:uid="{00000000-000D-0000-FFFF-FFFF00000000}"/>
  </bookViews>
  <sheets>
    <sheet name="FEBRERO" sheetId="1" state="hidden" r:id="rId1"/>
    <sheet name="IGSNS" sheetId="7" r:id="rId2"/>
  </sheets>
  <definedNames>
    <definedName name="_xlnm._FilterDatabase" localSheetId="0" hidden="1">FEBRERO!$B$5:$AE$16</definedName>
    <definedName name="_xlnm._FilterDatabase" localSheetId="1" hidden="1">IGSNS!$A$7:$K$70</definedName>
    <definedName name="_xlnm.Print_Area" localSheetId="1">IGSNS!$A$1:$N$69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7" l="1"/>
  <c r="I23" i="7"/>
  <c r="H23" i="7"/>
  <c r="F23" i="7"/>
  <c r="E23" i="7"/>
  <c r="K22" i="7"/>
  <c r="K24" i="7"/>
  <c r="J41" i="7"/>
  <c r="I41" i="7"/>
  <c r="H41" i="7"/>
  <c r="F41" i="7"/>
  <c r="E41" i="7"/>
  <c r="J39" i="7"/>
  <c r="I39" i="7"/>
  <c r="H39" i="7"/>
  <c r="F39" i="7"/>
  <c r="E39" i="7"/>
  <c r="J18" i="7"/>
  <c r="I18" i="7"/>
  <c r="H18" i="7"/>
  <c r="F18" i="7"/>
  <c r="E18" i="7"/>
  <c r="K23" i="7" l="1"/>
  <c r="I32" i="7"/>
  <c r="I31" i="7"/>
  <c r="I30" i="7"/>
  <c r="I29" i="7"/>
  <c r="I28" i="7"/>
  <c r="J31" i="7"/>
  <c r="F31" i="7"/>
  <c r="E31" i="7"/>
  <c r="J47" i="7"/>
  <c r="I47" i="7"/>
  <c r="H47" i="7"/>
  <c r="F47" i="7"/>
  <c r="E47" i="7"/>
  <c r="J54" i="7" l="1"/>
  <c r="I54" i="7"/>
  <c r="H54" i="7"/>
  <c r="F54" i="7"/>
  <c r="E54" i="7"/>
  <c r="J28" i="7"/>
  <c r="F28" i="7"/>
  <c r="E28" i="7"/>
  <c r="K9" i="7" l="1"/>
  <c r="J13" i="7"/>
  <c r="I13" i="7"/>
  <c r="F13" i="7"/>
  <c r="E13" i="7"/>
  <c r="J30" i="7" l="1"/>
  <c r="F30" i="7"/>
  <c r="E30" i="7"/>
  <c r="K34" i="7" l="1"/>
  <c r="K47" i="7" l="1"/>
  <c r="K27" i="7"/>
  <c r="J19" i="7" l="1"/>
  <c r="I19" i="7"/>
  <c r="H19" i="7"/>
  <c r="F19" i="7"/>
  <c r="E19" i="7"/>
  <c r="J29" i="7"/>
  <c r="F29" i="7"/>
  <c r="E29" i="7"/>
  <c r="J20" i="7" l="1"/>
  <c r="I20" i="7"/>
  <c r="H20" i="7"/>
  <c r="E20" i="7"/>
  <c r="K21" i="7" l="1"/>
  <c r="K51" i="7" l="1"/>
  <c r="J11" i="7" l="1"/>
  <c r="I11" i="7"/>
  <c r="F11" i="7"/>
  <c r="E11" i="7"/>
  <c r="K13" i="7" l="1"/>
  <c r="J50" i="7" l="1"/>
  <c r="K26" i="7" l="1"/>
  <c r="K28" i="7" l="1"/>
  <c r="K39" i="7" l="1"/>
  <c r="K15" i="7" l="1"/>
  <c r="K42" i="7" l="1"/>
  <c r="K10" i="7" l="1"/>
  <c r="K56" i="7" l="1"/>
  <c r="K54" i="7"/>
  <c r="L57" i="7"/>
  <c r="M57" i="7"/>
  <c r="N57" i="7"/>
  <c r="K50" i="7"/>
  <c r="K38" i="7"/>
  <c r="J46" i="7"/>
  <c r="I46" i="7"/>
  <c r="H46" i="7"/>
  <c r="E46" i="7"/>
  <c r="K31" i="7"/>
  <c r="K30" i="7"/>
  <c r="K20" i="7"/>
  <c r="F57" i="7"/>
  <c r="J44" i="7"/>
  <c r="I44" i="7"/>
  <c r="H44" i="7"/>
  <c r="E44" i="7"/>
  <c r="K37" i="7"/>
  <c r="K36" i="7"/>
  <c r="K19" i="7"/>
  <c r="K25" i="7"/>
  <c r="K32" i="7"/>
  <c r="K41" i="7"/>
  <c r="G57" i="7"/>
  <c r="Z7" i="1"/>
  <c r="AE7" i="1" s="1"/>
  <c r="AD7" i="1"/>
  <c r="Z8" i="1"/>
  <c r="AD8" i="1"/>
  <c r="AE8" i="1" s="1"/>
  <c r="Z9" i="1"/>
  <c r="AD9" i="1"/>
  <c r="Z10" i="1"/>
  <c r="AD10" i="1"/>
  <c r="Z11" i="1"/>
  <c r="AE11" i="1" s="1"/>
  <c r="AD11" i="1"/>
  <c r="Z12" i="1"/>
  <c r="AD12" i="1"/>
  <c r="AE12" i="1" s="1"/>
  <c r="Z13" i="1"/>
  <c r="AD13" i="1"/>
  <c r="AE13" i="1"/>
  <c r="Z14" i="1"/>
  <c r="AD14" i="1"/>
  <c r="Z15" i="1"/>
  <c r="AD15" i="1"/>
  <c r="Z16" i="1"/>
  <c r="AD16" i="1"/>
  <c r="K18" i="7"/>
  <c r="K29" i="7"/>
  <c r="K43" i="7"/>
  <c r="K52" i="7"/>
  <c r="K48" i="7"/>
  <c r="AE15" i="1" l="1"/>
  <c r="AE14" i="1"/>
  <c r="AE10" i="1"/>
  <c r="AE16" i="1"/>
  <c r="AE9" i="1"/>
  <c r="H57" i="7"/>
  <c r="K44" i="7"/>
  <c r="J57" i="7"/>
  <c r="K46" i="7"/>
  <c r="K11" i="7"/>
  <c r="I57" i="7"/>
  <c r="E57" i="7"/>
  <c r="K57" i="7" l="1"/>
</calcChain>
</file>

<file path=xl/sharedStrings.xml><?xml version="1.0" encoding="utf-8"?>
<sst xmlns="http://schemas.openxmlformats.org/spreadsheetml/2006/main" count="310" uniqueCount="217">
  <si>
    <t>PRIMER NOMBRE</t>
  </si>
  <si>
    <t>SEGUNDO NOMBRE</t>
  </si>
  <si>
    <t>PRIMER APELLIDO</t>
  </si>
  <si>
    <t>SEGUNDO APELLIDO</t>
  </si>
  <si>
    <t>INSTITUCION</t>
  </si>
  <si>
    <t>DEPARTAMENTO</t>
  </si>
  <si>
    <t>SUBDIRECCION</t>
  </si>
  <si>
    <t>DIRECCION</t>
  </si>
  <si>
    <t>PARTIDA</t>
  </si>
  <si>
    <t>COD PUESTO</t>
  </si>
  <si>
    <t>ESPECIALIDAD</t>
  </si>
  <si>
    <t>COD ESPECIALIDAD</t>
  </si>
  <si>
    <t>RENGLON</t>
  </si>
  <si>
    <t>FECHA INGRESO</t>
  </si>
  <si>
    <t>INICIAL</t>
  </si>
  <si>
    <t>PERSONAL</t>
  </si>
  <si>
    <t>BON PROFESIONAL</t>
  </si>
  <si>
    <t>BONO ANTIGÜEDAD</t>
  </si>
  <si>
    <t>BONO ESPECÍFICO</t>
  </si>
  <si>
    <t>OTROS</t>
  </si>
  <si>
    <t>TOTAL</t>
  </si>
  <si>
    <t>EDGAR</t>
  </si>
  <si>
    <t>RICARDO</t>
  </si>
  <si>
    <t>BUSTAMANTE</t>
  </si>
  <si>
    <t>FIGUEROA</t>
  </si>
  <si>
    <t>SECRETARIO</t>
  </si>
  <si>
    <t>COORDINACIÓN</t>
  </si>
  <si>
    <t>2012-11130016-242-00-0101-0000-01-67-00-000-001-000-011-00001</t>
  </si>
  <si>
    <t>SECRETARIO TECNICO</t>
  </si>
  <si>
    <t>0000</t>
  </si>
  <si>
    <t>SIN ESPECIALIDAD</t>
  </si>
  <si>
    <t>011</t>
  </si>
  <si>
    <t>----</t>
  </si>
  <si>
    <t>GONZALEZ</t>
  </si>
  <si>
    <t>TEO</t>
  </si>
  <si>
    <t>JEFE</t>
  </si>
  <si>
    <t>TESORERÍA</t>
  </si>
  <si>
    <t>ADMINISTRATIVA</t>
  </si>
  <si>
    <t>ADMINISTRACIÓN Y FINANZAS</t>
  </si>
  <si>
    <t>2012-11130016-242-00-0101-0003-01-67-00-000-002-000-011-00005</t>
  </si>
  <si>
    <t>PROFESIONAL JEFE II</t>
  </si>
  <si>
    <t>ADMINISTRACIÓN</t>
  </si>
  <si>
    <t>0007</t>
  </si>
  <si>
    <t>MANFREDO</t>
  </si>
  <si>
    <t>MARTINEZ</t>
  </si>
  <si>
    <t>DE LEON</t>
  </si>
  <si>
    <t>INSPECTOR GENERAL</t>
  </si>
  <si>
    <t>2012-11130016-242-00-0101-0022-03-69-00-000-001-000-011-00002</t>
  </si>
  <si>
    <t>RAFAEL</t>
  </si>
  <si>
    <t>ESTUARDO</t>
  </si>
  <si>
    <t>RAMIREZ</t>
  </si>
  <si>
    <t>MEJÍA</t>
  </si>
  <si>
    <t>ALMACÉN E INVENTARIOS</t>
  </si>
  <si>
    <t>2012-11130016-242-00-0101-0003-01-67-00-000-002-000-011-00001</t>
  </si>
  <si>
    <t>MARCO</t>
  </si>
  <si>
    <t>VINICIO</t>
  </si>
  <si>
    <t>DÁVILA</t>
  </si>
  <si>
    <t>SUBSECRETARIO</t>
  </si>
  <si>
    <t>2012-11130016-242-00-0101-0001-01-67-00-000-001-000-022-00001</t>
  </si>
  <si>
    <t xml:space="preserve">DIRECTOR EJECUTIVO III </t>
  </si>
  <si>
    <t>022</t>
  </si>
  <si>
    <t>MAIRA</t>
  </si>
  <si>
    <t>JUTIDH</t>
  </si>
  <si>
    <t>CAMBARA</t>
  </si>
  <si>
    <t>DERAS</t>
  </si>
  <si>
    <t>DIRECTORA</t>
  </si>
  <si>
    <t>2012-11130016 -242 -00 -0101 -0003 -01 -67 -00 -000 -002 -000 -022 -00006</t>
  </si>
  <si>
    <t xml:space="preserve">SUBDIRECTOR EJECUTIVO II </t>
  </si>
  <si>
    <t>LILIAN</t>
  </si>
  <si>
    <t>ALEYDA</t>
  </si>
  <si>
    <t>ROJAS</t>
  </si>
  <si>
    <t>GUZMÁN</t>
  </si>
  <si>
    <t>ADQUISICIÓN Y COMPRAS</t>
  </si>
  <si>
    <t>2012-11130016-242-00-0101-0003-01-67-00-000-002-000-011-00002</t>
  </si>
  <si>
    <t>CLAUDIA</t>
  </si>
  <si>
    <t>FLORIZA</t>
  </si>
  <si>
    <t>RODRIGUEZ</t>
  </si>
  <si>
    <t>WUG</t>
  </si>
  <si>
    <t>SUBDIRECTOR</t>
  </si>
  <si>
    <t>RECURSOS HUMANOS</t>
  </si>
  <si>
    <t>2012-11130016 -242 -00 -0101 -0003 -01 -67 -00 -000 -002-000-022 -00007</t>
  </si>
  <si>
    <t>PUESTO NOMINAL</t>
  </si>
  <si>
    <t>PUESTO OFICIAL</t>
  </si>
  <si>
    <t>DESCUENTOS</t>
  </si>
  <si>
    <t>SECRETARÍA TÉCNICA DEL CONSEJO NACIONAL DE SEGURIDAD</t>
  </si>
  <si>
    <t>INSPECTORÍA GENERAL DEL SISTEMA NACIONAL DE SEGURIDAD</t>
  </si>
  <si>
    <t>NO. CM</t>
  </si>
  <si>
    <t>WALLACE</t>
  </si>
  <si>
    <t>INSTITUTO NACIONAL DE ESTUDIOS ESTRATÉGICOS EN SEGURIDAD</t>
  </si>
  <si>
    <t>TOTAL LIQUIDO</t>
  </si>
  <si>
    <t>IGSS</t>
  </si>
  <si>
    <t>MONTEPIO</t>
  </si>
  <si>
    <t>FIANZA</t>
  </si>
  <si>
    <t>TOTAL DESCUENTOS</t>
  </si>
  <si>
    <t>MARIO</t>
  </si>
  <si>
    <t>ALFREDO</t>
  </si>
  <si>
    <t xml:space="preserve">MÉRIDA </t>
  </si>
  <si>
    <t>GONZÁLEZ</t>
  </si>
  <si>
    <t>DIRECTOR GENERAL</t>
  </si>
  <si>
    <t>DIRECCIÓN GENERAL</t>
  </si>
  <si>
    <t>2012-11130016-242-00-0101-0008-02-68-00-000-001-000-011-00001</t>
  </si>
  <si>
    <t>BONILLA</t>
  </si>
  <si>
    <t>DAVID</t>
  </si>
  <si>
    <t>0009</t>
  </si>
  <si>
    <t>0002</t>
  </si>
  <si>
    <t>NO. EMPLEADO</t>
  </si>
  <si>
    <t>001</t>
  </si>
  <si>
    <t>0003</t>
  </si>
  <si>
    <t>0008</t>
  </si>
  <si>
    <t>0005</t>
  </si>
  <si>
    <t>0004</t>
  </si>
  <si>
    <t>0006</t>
  </si>
  <si>
    <t>No.</t>
  </si>
  <si>
    <t>PLANILLA FEBRERO 2012</t>
  </si>
  <si>
    <t>SUELDO
INICIAL</t>
  </si>
  <si>
    <t>OTROS
66-2000</t>
  </si>
  <si>
    <t>DESPACHO SUPERIOR</t>
  </si>
  <si>
    <t>ASISTENTE PROFESIONAL IV</t>
  </si>
  <si>
    <t>ASESOR PROFESIONAL ESPECIALIZADO IV</t>
  </si>
  <si>
    <t>TRABAJADOR OPERATIVO IV</t>
  </si>
  <si>
    <t>TRABAJADOR ESPECIALIZADO III</t>
  </si>
  <si>
    <t>DIRECCIÓN ADMINISTRATIVA Y FINANCIERA</t>
  </si>
  <si>
    <t>PROFESIONAL III</t>
  </si>
  <si>
    <t>DIRECCIÓN DE ANÁLISIS Y SEGUIMIENTO INTERNO</t>
  </si>
  <si>
    <t>DIRECCIÓN DE INSPECTORÍA DE SEGURIDAD EXTERIOR</t>
  </si>
  <si>
    <t>DIRECCIÓN DE INSPECTORÍA DE INTELIGENCIA DE ESTADO</t>
  </si>
  <si>
    <t>DIRECCIÓN DE ASESORÍA JURÍDICA</t>
  </si>
  <si>
    <t>DIRECCIÓN DE INSPECTORÍA DE SEGURIDAD INTERIOR</t>
  </si>
  <si>
    <t>AUDITORIA INTERNA</t>
  </si>
  <si>
    <t>DIRECCIÓN DE INSPECTORÍA DE GESTIÓN DE RIESGO Y DEFENSA CIVIL</t>
  </si>
  <si>
    <t>Subdirección de Recursos Humanos</t>
  </si>
  <si>
    <t>BERNABÉ CHELEY XALÍN</t>
  </si>
  <si>
    <t>1605 18911 0110</t>
  </si>
  <si>
    <t>Elaboró:</t>
  </si>
  <si>
    <t>ASISTENTE PROFESIONAL II</t>
  </si>
  <si>
    <t>2448 31092 0101</t>
  </si>
  <si>
    <t>SUBDIRECCIÓN GENERAL</t>
  </si>
  <si>
    <t>ASISTENTE PROFESIONAL III</t>
  </si>
  <si>
    <r>
      <rPr>
        <b/>
        <sz val="8"/>
        <color indexed="8"/>
        <rFont val="Arial"/>
        <family val="2"/>
      </rPr>
      <t xml:space="preserve">OBSERVACIONES: </t>
    </r>
    <r>
      <rPr>
        <sz val="8"/>
        <color indexed="8"/>
        <rFont val="Arial"/>
        <family val="2"/>
      </rPr>
      <t xml:space="preserve"> </t>
    </r>
  </si>
  <si>
    <t>2379 32202 0101</t>
  </si>
  <si>
    <t>LUIS MIGUEL MARTÍNEZ ESPINA</t>
  </si>
  <si>
    <t>3157 04330 0503</t>
  </si>
  <si>
    <t>2401 43515 0101</t>
  </si>
  <si>
    <t>VACANTE</t>
  </si>
  <si>
    <t>MARIAN VIRGINIA RUANO RAMIREZ</t>
  </si>
  <si>
    <t>YOSMAN DANIEL HERNÁNDEZ AMBROCIO</t>
  </si>
  <si>
    <t>PERSONAL CONTRATADO BAJO RENGLÓN 011</t>
  </si>
  <si>
    <t>COMPLEMENTO PERSONAL</t>
  </si>
  <si>
    <t>BONO DE ANTIGÜEDAD</t>
  </si>
  <si>
    <t>BONO PROFESIONAL</t>
  </si>
  <si>
    <t>DIETAS</t>
  </si>
  <si>
    <t>NOMBRE COMPLETO</t>
  </si>
  <si>
    <t>VIÁTICOS INTERIOR</t>
  </si>
  <si>
    <t>VIÁTICOS EXTERIOR</t>
  </si>
  <si>
    <t xml:space="preserve">TOTAL </t>
  </si>
  <si>
    <t>FLOR DE MARÍA BRÁN PADILLA DE MOTTA</t>
  </si>
  <si>
    <t>DIEGO RICARDO SAMAYOA HERNÁNDEZ</t>
  </si>
  <si>
    <t>1948 82411 0108</t>
  </si>
  <si>
    <t>LAURA ALEJANDRA GARCÍA VALLEJO</t>
  </si>
  <si>
    <t>2995 55402 0101</t>
  </si>
  <si>
    <t xml:space="preserve">                          Vo. Bo. </t>
  </si>
  <si>
    <t>2134 09879 0101</t>
  </si>
  <si>
    <t>JESSICA YESSENIA MÉNDEZ CRUZ</t>
  </si>
  <si>
    <t>LEOPOLDO ANTONIO RÍOS FLORES</t>
  </si>
  <si>
    <t>3439 23556 1001</t>
  </si>
  <si>
    <t>HILDA ROCÍO MARTÍNEZ JOAQUÍN</t>
  </si>
  <si>
    <t>1753 51341 0109</t>
  </si>
  <si>
    <t>PEDRO MOISÉS PAREDES MEJICANOS</t>
  </si>
  <si>
    <t>ANDREA CAROLINA LANDAVERRY LAU</t>
  </si>
  <si>
    <t>2089 11979 0101</t>
  </si>
  <si>
    <t>FRANCISCO JAVIER GARCÍA GAITAN</t>
  </si>
  <si>
    <t>1644 59022 0101</t>
  </si>
  <si>
    <t>JENNIFFER GABRIELA RUÍZ HERRARTE DE SAMAYOA</t>
  </si>
  <si>
    <t>2264 76863 0101</t>
  </si>
  <si>
    <t>FABIOLA GIRÓN RAMÍREZ</t>
  </si>
  <si>
    <t>2452 34101 2201</t>
  </si>
  <si>
    <t>MARÍA DEL PILAR RODRÍGUEZ SARG</t>
  </si>
  <si>
    <t>2848 98945 0101</t>
  </si>
  <si>
    <t>MAGDA SUCELY PÉREZ TOCAY</t>
  </si>
  <si>
    <t>2399 93063 0102</t>
  </si>
  <si>
    <t>CHRISTIAN RODRIGO GUDIEL MEDRANO</t>
  </si>
  <si>
    <t>2986 82435 0101</t>
  </si>
  <si>
    <t>ISIS MARYEM VIDES TALLY</t>
  </si>
  <si>
    <t>LIZBETH GABRIELA ARRIVILLAGA MARTÍNEZ</t>
  </si>
  <si>
    <t>2488 24198 0101</t>
  </si>
  <si>
    <t>KARIN MARIBEL MÉRIDA CASTILLO</t>
  </si>
  <si>
    <t>1940 99709 1301</t>
  </si>
  <si>
    <t>FABIOLA AZUCENA MÉNDEZ LÓPEZ</t>
  </si>
  <si>
    <t>2337 04914 1218</t>
  </si>
  <si>
    <t>ANGELA CRISTINA MIRANDA MIRANDA</t>
  </si>
  <si>
    <t>2331 91712 0101</t>
  </si>
  <si>
    <t>2375 60194 0116</t>
  </si>
  <si>
    <t xml:space="preserve">INGRID NOHELIA VILLATORO NATARENO DE HERNÁNDEZ </t>
  </si>
  <si>
    <t>2448 76290 0101</t>
  </si>
  <si>
    <t>2196 53666 0101</t>
  </si>
  <si>
    <t>EDDY MAURICIO MONZÓN QUIROA</t>
  </si>
  <si>
    <t>JOSÉ ROGELIO PIRIR SIAN</t>
  </si>
  <si>
    <t>3039 01772 0110</t>
  </si>
  <si>
    <t>MARCOS EDILSON MEJÍA PÉREZ</t>
  </si>
  <si>
    <t>3053 79968 0206</t>
  </si>
  <si>
    <t>JOSÉ DANIEL MONZÓN DE LEÓN</t>
  </si>
  <si>
    <t>2395 54213 0101</t>
  </si>
  <si>
    <t>MARIA DE LOS ANGELES MENCOS OCHOA</t>
  </si>
  <si>
    <t>2121 12872 0108</t>
  </si>
  <si>
    <t>MARISELA ETELVINA LEONARDO MARROQUÍN</t>
  </si>
  <si>
    <t>1924 15956 1901</t>
  </si>
  <si>
    <t>EDDY ARMANDO MELLADO DEL VALLE</t>
  </si>
  <si>
    <t>2093 56502 0101</t>
  </si>
  <si>
    <t>CÓDIGO ÚNICO DE IDENTIFICACIÓN</t>
  </si>
  <si>
    <t>2146 30145 0312</t>
  </si>
  <si>
    <t xml:space="preserve"> </t>
  </si>
  <si>
    <t>SHERINN DURDANEE CÓRDOVA DE LEÓN</t>
  </si>
  <si>
    <t>2263 48040 0101</t>
  </si>
  <si>
    <t xml:space="preserve">Casilla 10: Leopoldo Antonio Ríos Flores se ecuentra suspendido y con corte de salario según suspensión de IGSS. </t>
  </si>
  <si>
    <t>NIDIA AMARILIS MENÉNDEZ ZEPEDA DE DIAZ</t>
  </si>
  <si>
    <t>1817 72035 0101</t>
  </si>
  <si>
    <t>Nómina del mes de Mayo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</si>
</sst>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[$-100A]d&quot; de &quot;mmmm&quot; de &quot;yyyy;@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name val="Arial Narrow"/>
      <family val="2"/>
    </font>
    <font>
      <sz val="12"/>
      <name val="Arial Narrow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7"/>
      <name val="Arial"/>
      <family val="2"/>
    </font>
    <font>
      <b/>
      <sz val="16"/>
      <name val="Arial Narrow"/>
      <family val="2"/>
    </font>
    <font>
      <b/>
      <sz val="18"/>
      <name val="Arial Narrow"/>
      <family val="2"/>
    </font>
    <font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gradientFill degree="45">
        <stop position="0">
          <color theme="0"/>
        </stop>
        <stop position="1">
          <color theme="4"/>
        </stop>
      </gradient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4" fillId="0" borderId="0"/>
    <xf numFmtId="44" fontId="14" fillId="0" borderId="0" applyFont="0" applyFill="0" applyBorder="0" applyAlignment="0" applyProtection="0"/>
  </cellStyleXfs>
  <cellXfs count="121">
    <xf numFmtId="0" fontId="0" fillId="0" borderId="0" xfId="0"/>
    <xf numFmtId="0" fontId="15" fillId="2" borderId="1" xfId="0" applyFont="1" applyFill="1" applyBorder="1" applyAlignment="1">
      <alignment vertical="center"/>
    </xf>
    <xf numFmtId="0" fontId="15" fillId="2" borderId="1" xfId="0" applyFont="1" applyFill="1" applyBorder="1" applyAlignment="1">
      <alignment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/>
    </xf>
    <xf numFmtId="14" fontId="15" fillId="2" borderId="1" xfId="0" applyNumberFormat="1" applyFont="1" applyFill="1" applyBorder="1" applyAlignment="1">
      <alignment horizontal="center" vertical="center"/>
    </xf>
    <xf numFmtId="164" fontId="15" fillId="2" borderId="1" xfId="0" applyNumberFormat="1" applyFont="1" applyFill="1" applyBorder="1" applyAlignment="1">
      <alignment horizontal="center" vertical="center"/>
    </xf>
    <xf numFmtId="0" fontId="15" fillId="2" borderId="1" xfId="0" quotePrefix="1" applyFont="1" applyFill="1" applyBorder="1" applyAlignment="1">
      <alignment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vertical="center"/>
    </xf>
    <xf numFmtId="0" fontId="15" fillId="2" borderId="2" xfId="0" applyFont="1" applyFill="1" applyBorder="1" applyAlignment="1">
      <alignment vertical="center"/>
    </xf>
    <xf numFmtId="49" fontId="15" fillId="2" borderId="2" xfId="0" applyNumberFormat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vertical="center" wrapText="1"/>
    </xf>
    <xf numFmtId="49" fontId="15" fillId="2" borderId="2" xfId="0" applyNumberFormat="1" applyFont="1" applyFill="1" applyBorder="1" applyAlignment="1">
      <alignment horizontal="center" vertical="center" wrapText="1"/>
    </xf>
    <xf numFmtId="14" fontId="15" fillId="2" borderId="2" xfId="0" applyNumberFormat="1" applyFont="1" applyFill="1" applyBorder="1" applyAlignment="1">
      <alignment horizontal="center" vertical="center"/>
    </xf>
    <xf numFmtId="164" fontId="15" fillId="2" borderId="2" xfId="0" applyNumberFormat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164" fontId="16" fillId="3" borderId="3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0" fontId="17" fillId="2" borderId="0" xfId="0" applyFont="1" applyFill="1"/>
    <xf numFmtId="0" fontId="17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 vertical="center"/>
    </xf>
    <xf numFmtId="164" fontId="18" fillId="2" borderId="0" xfId="0" applyNumberFormat="1" applyFont="1" applyFill="1" applyBorder="1" applyAlignment="1">
      <alignment horizontal="center" vertical="center"/>
    </xf>
    <xf numFmtId="164" fontId="4" fillId="2" borderId="0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/>
    <xf numFmtId="164" fontId="5" fillId="2" borderId="0" xfId="0" applyNumberFormat="1" applyFont="1" applyFill="1" applyBorder="1" applyAlignment="1">
      <alignment horizontal="center" vertical="center"/>
    </xf>
    <xf numFmtId="164" fontId="19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1" applyFont="1" applyFill="1" applyBorder="1" applyAlignment="1">
      <alignment horizontal="left" vertical="center" wrapText="1"/>
    </xf>
    <xf numFmtId="0" fontId="19" fillId="2" borderId="0" xfId="0" applyFont="1" applyFill="1" applyAlignment="1">
      <alignment horizontal="right" vertical="center"/>
    </xf>
    <xf numFmtId="0" fontId="8" fillId="2" borderId="0" xfId="1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164" fontId="21" fillId="2" borderId="1" xfId="0" applyNumberFormat="1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left" vertical="center" wrapText="1"/>
    </xf>
    <xf numFmtId="164" fontId="20" fillId="4" borderId="9" xfId="0" applyNumberFormat="1" applyFont="1" applyFill="1" applyBorder="1" applyAlignment="1">
      <alignment horizontal="center" vertical="center" wrapText="1"/>
    </xf>
    <xf numFmtId="164" fontId="20" fillId="4" borderId="9" xfId="0" applyNumberFormat="1" applyFont="1" applyFill="1" applyBorder="1" applyAlignment="1">
      <alignment horizontal="center" wrapText="1"/>
    </xf>
    <xf numFmtId="164" fontId="12" fillId="2" borderId="10" xfId="0" applyNumberFormat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/>
    </xf>
    <xf numFmtId="164" fontId="21" fillId="2" borderId="11" xfId="0" applyNumberFormat="1" applyFont="1" applyFill="1" applyBorder="1" applyAlignment="1">
      <alignment horizontal="center" vertical="center"/>
    </xf>
    <xf numFmtId="164" fontId="20" fillId="4" borderId="1" xfId="0" applyNumberFormat="1" applyFont="1" applyFill="1" applyBorder="1" applyAlignment="1">
      <alignment horizontal="center" vertical="center" wrapText="1"/>
    </xf>
    <xf numFmtId="0" fontId="20" fillId="4" borderId="15" xfId="0" applyFont="1" applyFill="1" applyBorder="1" applyAlignment="1">
      <alignment horizontal="center" vertical="center" wrapText="1"/>
    </xf>
    <xf numFmtId="164" fontId="20" fillId="4" borderId="2" xfId="0" applyNumberFormat="1" applyFont="1" applyFill="1" applyBorder="1" applyAlignment="1">
      <alignment horizontal="center" vertical="center" wrapText="1"/>
    </xf>
    <xf numFmtId="164" fontId="25" fillId="2" borderId="0" xfId="0" applyNumberFormat="1" applyFont="1" applyFill="1" applyBorder="1" applyAlignment="1">
      <alignment vertical="center"/>
    </xf>
    <xf numFmtId="44" fontId="21" fillId="2" borderId="11" xfId="0" applyNumberFormat="1" applyFont="1" applyFill="1" applyBorder="1" applyAlignment="1">
      <alignment horizontal="center" vertical="center"/>
    </xf>
    <xf numFmtId="164" fontId="22" fillId="5" borderId="32" xfId="0" applyNumberFormat="1" applyFont="1" applyFill="1" applyBorder="1" applyAlignment="1">
      <alignment horizontal="center" vertical="center"/>
    </xf>
    <xf numFmtId="164" fontId="22" fillId="5" borderId="9" xfId="0" applyNumberFormat="1" applyFont="1" applyFill="1" applyBorder="1" applyAlignment="1">
      <alignment horizontal="center" vertical="center"/>
    </xf>
    <xf numFmtId="164" fontId="22" fillId="5" borderId="33" xfId="0" applyNumberFormat="1" applyFont="1" applyFill="1" applyBorder="1" applyAlignment="1">
      <alignment horizontal="center" vertical="center"/>
    </xf>
    <xf numFmtId="164" fontId="21" fillId="0" borderId="1" xfId="0" applyNumberFormat="1" applyFont="1" applyFill="1" applyBorder="1" applyAlignment="1">
      <alignment horizontal="center" vertical="center"/>
    </xf>
    <xf numFmtId="164" fontId="12" fillId="0" borderId="10" xfId="0" applyNumberFormat="1" applyFont="1" applyFill="1" applyBorder="1" applyAlignment="1">
      <alignment horizontal="center" vertical="center"/>
    </xf>
    <xf numFmtId="164" fontId="12" fillId="0" borderId="1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164" fontId="13" fillId="2" borderId="0" xfId="0" applyNumberFormat="1" applyFont="1" applyFill="1" applyBorder="1" applyAlignment="1">
      <alignment vertical="center"/>
    </xf>
    <xf numFmtId="164" fontId="1" fillId="2" borderId="0" xfId="0" applyNumberFormat="1" applyFont="1" applyFill="1" applyBorder="1" applyAlignment="1">
      <alignment vertical="center"/>
    </xf>
    <xf numFmtId="164" fontId="12" fillId="2" borderId="0" xfId="0" applyNumberFormat="1" applyFont="1" applyFill="1" applyBorder="1" applyAlignment="1">
      <alignment horizontal="center" vertical="center"/>
    </xf>
    <xf numFmtId="164" fontId="17" fillId="2" borderId="0" xfId="0" applyNumberFormat="1" applyFont="1" applyFill="1"/>
    <xf numFmtId="164" fontId="21" fillId="0" borderId="5" xfId="0" applyNumberFormat="1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center" vertical="center" wrapText="1"/>
    </xf>
    <xf numFmtId="164" fontId="20" fillId="4" borderId="35" xfId="0" applyNumberFormat="1" applyFont="1" applyFill="1" applyBorder="1" applyAlignment="1">
      <alignment horizontal="center" vertical="center" wrapText="1"/>
    </xf>
    <xf numFmtId="164" fontId="12" fillId="2" borderId="36" xfId="0" applyNumberFormat="1" applyFont="1" applyFill="1" applyBorder="1" applyAlignment="1">
      <alignment horizontal="center" vertical="center"/>
    </xf>
    <xf numFmtId="164" fontId="20" fillId="4" borderId="36" xfId="0" applyNumberFormat="1" applyFont="1" applyFill="1" applyBorder="1" applyAlignment="1">
      <alignment horizontal="center" vertical="center" wrapText="1"/>
    </xf>
    <xf numFmtId="164" fontId="12" fillId="0" borderId="36" xfId="0" applyNumberFormat="1" applyFont="1" applyFill="1" applyBorder="1" applyAlignment="1">
      <alignment horizontal="center" vertical="center"/>
    </xf>
    <xf numFmtId="4" fontId="17" fillId="2" borderId="0" xfId="0" applyNumberFormat="1" applyFont="1" applyFill="1"/>
    <xf numFmtId="164" fontId="12" fillId="0" borderId="0" xfId="0" applyNumberFormat="1" applyFont="1" applyFill="1" applyBorder="1" applyAlignment="1">
      <alignment horizontal="center" vertical="center"/>
    </xf>
    <xf numFmtId="0" fontId="13" fillId="2" borderId="0" xfId="0" applyNumberFormat="1" applyFont="1" applyFill="1" applyBorder="1" applyAlignment="1">
      <alignment horizontal="center" vertical="center"/>
    </xf>
    <xf numFmtId="49" fontId="18" fillId="2" borderId="0" xfId="0" applyNumberFormat="1" applyFont="1" applyFill="1" applyBorder="1" applyAlignment="1">
      <alignment horizontal="center" vertical="center"/>
    </xf>
    <xf numFmtId="44" fontId="4" fillId="2" borderId="0" xfId="1" applyNumberFormat="1" applyFont="1" applyFill="1" applyBorder="1" applyAlignment="1">
      <alignment horizontal="left" vertical="center" wrapText="1"/>
    </xf>
    <xf numFmtId="44" fontId="17" fillId="2" borderId="0" xfId="0" applyNumberFormat="1" applyFont="1" applyFill="1"/>
    <xf numFmtId="44" fontId="17" fillId="2" borderId="0" xfId="2" applyFont="1" applyFill="1"/>
    <xf numFmtId="0" fontId="23" fillId="0" borderId="0" xfId="0" applyFont="1" applyAlignment="1">
      <alignment horizontal="center"/>
    </xf>
    <xf numFmtId="0" fontId="16" fillId="3" borderId="16" xfId="0" applyFont="1" applyFill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center" vertical="center" wrapText="1"/>
    </xf>
    <xf numFmtId="164" fontId="16" fillId="3" borderId="14" xfId="0" applyNumberFormat="1" applyFont="1" applyFill="1" applyBorder="1" applyAlignment="1">
      <alignment horizontal="center" vertical="center" wrapText="1"/>
    </xf>
    <xf numFmtId="164" fontId="16" fillId="3" borderId="21" xfId="0" applyNumberFormat="1" applyFont="1" applyFill="1" applyBorder="1" applyAlignment="1">
      <alignment horizontal="center" vertical="center" wrapText="1"/>
    </xf>
    <xf numFmtId="164" fontId="16" fillId="3" borderId="12" xfId="0" applyNumberFormat="1" applyFont="1" applyFill="1" applyBorder="1" applyAlignment="1">
      <alignment horizontal="center" vertical="center" wrapText="1"/>
    </xf>
    <xf numFmtId="164" fontId="16" fillId="3" borderId="3" xfId="0" applyNumberFormat="1" applyFont="1" applyFill="1" applyBorder="1" applyAlignment="1">
      <alignment horizontal="center" vertical="center" wrapText="1"/>
    </xf>
    <xf numFmtId="164" fontId="16" fillId="3" borderId="18" xfId="0" applyNumberFormat="1" applyFont="1" applyFill="1" applyBorder="1" applyAlignment="1">
      <alignment horizontal="center" vertical="center" wrapText="1"/>
    </xf>
    <xf numFmtId="164" fontId="16" fillId="3" borderId="19" xfId="0" applyNumberFormat="1" applyFont="1" applyFill="1" applyBorder="1" applyAlignment="1">
      <alignment horizontal="center" vertical="center" wrapText="1"/>
    </xf>
    <xf numFmtId="164" fontId="16" fillId="3" borderId="20" xfId="0" applyNumberFormat="1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0" fontId="20" fillId="4" borderId="22" xfId="0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/>
    </xf>
    <xf numFmtId="165" fontId="9" fillId="2" borderId="0" xfId="0" quotePrefix="1" applyNumberFormat="1" applyFont="1" applyFill="1" applyAlignment="1">
      <alignment horizontal="center" vertical="center"/>
    </xf>
    <xf numFmtId="0" fontId="20" fillId="4" borderId="23" xfId="0" applyFont="1" applyFill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center" vertical="center" wrapText="1"/>
    </xf>
    <xf numFmtId="0" fontId="24" fillId="4" borderId="24" xfId="0" applyFont="1" applyFill="1" applyBorder="1" applyAlignment="1">
      <alignment horizontal="center" vertical="center" wrapText="1"/>
    </xf>
    <xf numFmtId="0" fontId="24" fillId="4" borderId="19" xfId="0" applyFont="1" applyFill="1" applyBorder="1" applyAlignment="1">
      <alignment horizontal="center" vertical="center" wrapText="1"/>
    </xf>
    <xf numFmtId="0" fontId="24" fillId="4" borderId="25" xfId="0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center" wrapText="1"/>
    </xf>
    <xf numFmtId="0" fontId="11" fillId="2" borderId="0" xfId="1" applyFont="1" applyFill="1" applyBorder="1" applyAlignment="1">
      <alignment horizontal="left" vertical="center" wrapText="1"/>
    </xf>
    <xf numFmtId="0" fontId="18" fillId="6" borderId="28" xfId="0" applyFont="1" applyFill="1" applyBorder="1" applyAlignment="1">
      <alignment horizontal="center" vertical="center"/>
    </xf>
    <xf numFmtId="0" fontId="18" fillId="6" borderId="29" xfId="0" applyFont="1" applyFill="1" applyBorder="1" applyAlignment="1">
      <alignment horizontal="center" vertical="center"/>
    </xf>
    <xf numFmtId="0" fontId="18" fillId="6" borderId="26" xfId="0" applyFont="1" applyFill="1" applyBorder="1" applyAlignment="1">
      <alignment horizontal="center" vertical="center"/>
    </xf>
    <xf numFmtId="0" fontId="18" fillId="6" borderId="27" xfId="0" applyFont="1" applyFill="1" applyBorder="1" applyAlignment="1">
      <alignment horizontal="center" vertical="center"/>
    </xf>
    <xf numFmtId="0" fontId="22" fillId="5" borderId="24" xfId="0" applyFont="1" applyFill="1" applyBorder="1" applyAlignment="1">
      <alignment horizontal="center" vertical="center" wrapText="1"/>
    </xf>
    <xf numFmtId="0" fontId="22" fillId="5" borderId="19" xfId="0" applyFont="1" applyFill="1" applyBorder="1" applyAlignment="1">
      <alignment horizontal="center" vertical="center" wrapText="1"/>
    </xf>
    <xf numFmtId="0" fontId="22" fillId="5" borderId="20" xfId="0" applyFont="1" applyFill="1" applyBorder="1" applyAlignment="1">
      <alignment horizontal="center" vertical="center" wrapText="1"/>
    </xf>
    <xf numFmtId="0" fontId="11" fillId="0" borderId="34" xfId="1" applyFont="1" applyFill="1" applyBorder="1" applyAlignment="1">
      <alignment horizontal="left" vertical="center" wrapText="1"/>
    </xf>
    <xf numFmtId="0" fontId="11" fillId="0" borderId="30" xfId="1" applyFont="1" applyFill="1" applyBorder="1" applyAlignment="1">
      <alignment horizontal="left" vertical="center" wrapText="1"/>
    </xf>
    <xf numFmtId="0" fontId="11" fillId="0" borderId="31" xfId="1" applyFont="1" applyFill="1" applyBorder="1" applyAlignment="1">
      <alignment horizontal="left" vertical="center" wrapText="1"/>
    </xf>
    <xf numFmtId="164" fontId="18" fillId="2" borderId="0" xfId="0" applyNumberFormat="1" applyFont="1" applyFill="1" applyBorder="1" applyAlignment="1">
      <alignment horizontal="center" vertical="center"/>
    </xf>
    <xf numFmtId="164" fontId="25" fillId="2" borderId="0" xfId="0" applyNumberFormat="1" applyFont="1" applyFill="1" applyBorder="1" applyAlignment="1">
      <alignment horizontal="center" vertical="center"/>
    </xf>
    <xf numFmtId="0" fontId="11" fillId="0" borderId="37" xfId="1" applyFont="1" applyFill="1" applyBorder="1" applyAlignment="1">
      <alignment horizontal="left" vertical="center" wrapText="1"/>
    </xf>
    <xf numFmtId="0" fontId="11" fillId="0" borderId="32" xfId="1" applyFont="1" applyFill="1" applyBorder="1" applyAlignment="1">
      <alignment horizontal="left" vertical="center" wrapText="1"/>
    </xf>
    <xf numFmtId="0" fontId="11" fillId="0" borderId="33" xfId="1" applyFont="1" applyFill="1" applyBorder="1" applyAlignment="1">
      <alignment horizontal="left" vertical="center" wrapText="1"/>
    </xf>
  </cellXfs>
  <cellStyles count="3">
    <cellStyle name="Moneda" xfId="2" builtinId="4"/>
    <cellStyle name="Normal" xfId="0" builtinId="0"/>
    <cellStyle name="Normal 4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150486</xdr:colOff>
      <xdr:row>0</xdr:row>
      <xdr:rowOff>48597</xdr:rowOff>
    </xdr:from>
    <xdr:to>
      <xdr:col>12</xdr:col>
      <xdr:colOff>933862</xdr:colOff>
      <xdr:row>4</xdr:row>
      <xdr:rowOff>346854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614"/>
        <a:stretch/>
      </xdr:blipFill>
      <xdr:spPr>
        <a:xfrm>
          <a:off x="15740384" y="48597"/>
          <a:ext cx="1447267" cy="134795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340179</xdr:colOff>
      <xdr:row>0</xdr:row>
      <xdr:rowOff>126351</xdr:rowOff>
    </xdr:from>
    <xdr:to>
      <xdr:col>1</xdr:col>
      <xdr:colOff>1185766</xdr:colOff>
      <xdr:row>4</xdr:row>
      <xdr:rowOff>301300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68E4549-4C27-4317-9291-3A19256E36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179" y="126351"/>
          <a:ext cx="1224643" cy="1224643"/>
        </a:xfrm>
        <a:prstGeom prst="rect">
          <a:avLst/>
        </a:prstGeom>
      </xdr:spPr>
    </xdr:pic>
    <xdr:clientData/>
  </xdr:twoCellAnchor>
  <xdr:twoCellAnchor>
    <xdr:from>
      <xdr:col>8</xdr:col>
      <xdr:colOff>506271</xdr:colOff>
      <xdr:row>63</xdr:row>
      <xdr:rowOff>130522</xdr:rowOff>
    </xdr:from>
    <xdr:to>
      <xdr:col>12</xdr:col>
      <xdr:colOff>0</xdr:colOff>
      <xdr:row>68</xdr:row>
      <xdr:rowOff>65485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55AD8C2-07B9-4DEA-ACEF-3A0B05989271}"/>
            </a:ext>
          </a:extLst>
        </xdr:cNvPr>
        <xdr:cNvSpPr txBox="1"/>
      </xdr:nvSpPr>
      <xdr:spPr>
        <a:xfrm>
          <a:off x="12898490" y="12532461"/>
          <a:ext cx="3352326" cy="780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GT" sz="1400" baseline="0"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s-GT" sz="1400">
              <a:latin typeface="Arial" panose="020B0604020202020204" pitchFamily="34" charset="0"/>
              <a:cs typeface="Arial" panose="020B0604020202020204" pitchFamily="34" charset="0"/>
            </a:rPr>
            <a:t>______________________________</a:t>
          </a:r>
        </a:p>
        <a:p>
          <a:r>
            <a:rPr lang="es-GT" sz="1400">
              <a:latin typeface="Arial" panose="020B0604020202020204" pitchFamily="34" charset="0"/>
              <a:cs typeface="Arial" panose="020B0604020202020204" pitchFamily="34" charset="0"/>
            </a:rPr>
            <a:t>          </a:t>
          </a:r>
          <a:r>
            <a:rPr lang="es-GT" sz="1400" b="1">
              <a:latin typeface="Arial" panose="020B0604020202020204" pitchFamily="34" charset="0"/>
              <a:cs typeface="Arial" panose="020B0604020202020204" pitchFamily="34" charset="0"/>
            </a:rPr>
            <a:t>Lic. Carlos</a:t>
          </a:r>
          <a:r>
            <a:rPr lang="es-GT" sz="1400" b="1" baseline="0">
              <a:latin typeface="Arial" panose="020B0604020202020204" pitchFamily="34" charset="0"/>
              <a:cs typeface="Arial" panose="020B0604020202020204" pitchFamily="34" charset="0"/>
            </a:rPr>
            <a:t> Eduardo Rivas</a:t>
          </a:r>
        </a:p>
        <a:p>
          <a:r>
            <a:rPr lang="es-GT" sz="1400" b="0" baseline="0">
              <a:latin typeface="Arial" panose="020B0604020202020204" pitchFamily="34" charset="0"/>
              <a:cs typeface="Arial" panose="020B0604020202020204" pitchFamily="34" charset="0"/>
            </a:rPr>
            <a:t>     Director Administrativo y Financiero</a:t>
          </a:r>
        </a:p>
        <a:p>
          <a:r>
            <a:rPr lang="es-GT" sz="1400" b="0" baseline="0">
              <a:latin typeface="Arial" panose="020B0604020202020204" pitchFamily="34" charset="0"/>
              <a:cs typeface="Arial" panose="020B0604020202020204" pitchFamily="34" charset="0"/>
            </a:rPr>
            <a:t>   </a:t>
          </a:r>
          <a:endParaRPr lang="es-GT" sz="1400" b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2:AE16"/>
  <sheetViews>
    <sheetView zoomScale="70" zoomScaleNormal="70" workbookViewId="0">
      <selection activeCell="AB12" sqref="AB12"/>
    </sheetView>
  </sheetViews>
  <sheetFormatPr baseColWidth="10" defaultRowHeight="15" x14ac:dyDescent="0.25"/>
  <cols>
    <col min="1" max="1" width="4.5703125" style="11" bestFit="1" customWidth="1"/>
    <col min="2" max="2" width="17.7109375" customWidth="1"/>
    <col min="3" max="3" width="13.5703125" customWidth="1"/>
    <col min="4" max="4" width="15.42578125" customWidth="1"/>
    <col min="5" max="5" width="16.28515625" customWidth="1"/>
    <col min="6" max="6" width="15" hidden="1" customWidth="1"/>
    <col min="7" max="7" width="13.5703125" hidden="1" customWidth="1"/>
    <col min="8" max="8" width="27.85546875" hidden="1" customWidth="1"/>
    <col min="9" max="9" width="19.7109375" hidden="1" customWidth="1"/>
    <col min="10" max="10" width="20.140625" hidden="1" customWidth="1"/>
    <col min="11" max="11" width="19.140625" hidden="1" customWidth="1"/>
    <col min="12" max="12" width="20" hidden="1" customWidth="1"/>
    <col min="13" max="13" width="29.7109375" hidden="1" customWidth="1"/>
    <col min="14" max="14" width="18.85546875" hidden="1" customWidth="1"/>
    <col min="15" max="15" width="8.7109375" hidden="1" customWidth="1"/>
    <col min="16" max="16" width="18.140625" hidden="1" customWidth="1"/>
    <col min="17" max="17" width="18" hidden="1" customWidth="1"/>
    <col min="18" max="18" width="12.85546875" hidden="1" customWidth="1"/>
    <col min="19" max="19" width="14.28515625" hidden="1" customWidth="1"/>
    <col min="20" max="20" width="12.42578125" customWidth="1"/>
    <col min="21" max="21" width="12.5703125" customWidth="1"/>
    <col min="22" max="22" width="15.28515625" customWidth="1"/>
    <col min="23" max="23" width="14.28515625" customWidth="1"/>
    <col min="24" max="24" width="17.140625" customWidth="1"/>
    <col min="25" max="25" width="9.7109375" customWidth="1"/>
    <col min="26" max="26" width="15.5703125" customWidth="1"/>
    <col min="27" max="30" width="15" customWidth="1"/>
    <col min="31" max="31" width="12.42578125" customWidth="1"/>
  </cols>
  <sheetData>
    <row r="2" spans="1:31" ht="21" x14ac:dyDescent="0.35">
      <c r="D2" s="82" t="s">
        <v>113</v>
      </c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</row>
    <row r="4" spans="1:31" ht="15.75" thickBot="1" x14ac:dyDescent="0.3"/>
    <row r="5" spans="1:31" ht="32.25" customHeight="1" thickBot="1" x14ac:dyDescent="0.3">
      <c r="A5" s="83" t="s">
        <v>112</v>
      </c>
      <c r="B5" s="83" t="s">
        <v>2</v>
      </c>
      <c r="C5" s="83" t="s">
        <v>3</v>
      </c>
      <c r="D5" s="83" t="s">
        <v>0</v>
      </c>
      <c r="E5" s="83" t="s">
        <v>1</v>
      </c>
      <c r="F5" s="92" t="s">
        <v>86</v>
      </c>
      <c r="G5" s="83" t="s">
        <v>105</v>
      </c>
      <c r="H5" s="83" t="s">
        <v>4</v>
      </c>
      <c r="I5" s="83" t="s">
        <v>81</v>
      </c>
      <c r="J5" s="83" t="s">
        <v>5</v>
      </c>
      <c r="K5" s="83" t="s">
        <v>6</v>
      </c>
      <c r="L5" s="83" t="s">
        <v>7</v>
      </c>
      <c r="M5" s="83" t="s">
        <v>8</v>
      </c>
      <c r="N5" s="83" t="s">
        <v>82</v>
      </c>
      <c r="O5" s="83" t="s">
        <v>9</v>
      </c>
      <c r="P5" s="83" t="s">
        <v>10</v>
      </c>
      <c r="Q5" s="83" t="s">
        <v>11</v>
      </c>
      <c r="R5" s="83" t="s">
        <v>12</v>
      </c>
      <c r="S5" s="83" t="s">
        <v>13</v>
      </c>
      <c r="T5" s="83" t="s">
        <v>14</v>
      </c>
      <c r="U5" s="83" t="s">
        <v>15</v>
      </c>
      <c r="V5" s="83" t="s">
        <v>16</v>
      </c>
      <c r="W5" s="83" t="s">
        <v>17</v>
      </c>
      <c r="X5" s="83" t="s">
        <v>18</v>
      </c>
      <c r="Y5" s="83" t="s">
        <v>19</v>
      </c>
      <c r="Z5" s="83" t="s">
        <v>20</v>
      </c>
      <c r="AA5" s="89" t="s">
        <v>83</v>
      </c>
      <c r="AB5" s="90"/>
      <c r="AC5" s="91"/>
      <c r="AD5" s="87" t="s">
        <v>93</v>
      </c>
      <c r="AE5" s="85" t="s">
        <v>89</v>
      </c>
    </row>
    <row r="6" spans="1:31" ht="16.5" hidden="1" thickBot="1" x14ac:dyDescent="0.3">
      <c r="A6" s="84"/>
      <c r="B6" s="84"/>
      <c r="C6" s="84"/>
      <c r="D6" s="84"/>
      <c r="E6" s="84"/>
      <c r="F6" s="93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22" t="s">
        <v>90</v>
      </c>
      <c r="AB6" s="22" t="s">
        <v>91</v>
      </c>
      <c r="AC6" s="22" t="s">
        <v>92</v>
      </c>
      <c r="AD6" s="88"/>
      <c r="AE6" s="86"/>
    </row>
    <row r="7" spans="1:31" ht="47.25" hidden="1" x14ac:dyDescent="0.25">
      <c r="A7" s="13">
        <v>1</v>
      </c>
      <c r="B7" s="14" t="s">
        <v>44</v>
      </c>
      <c r="C7" s="15" t="s">
        <v>45</v>
      </c>
      <c r="D7" s="15" t="s">
        <v>43</v>
      </c>
      <c r="E7" s="15"/>
      <c r="F7" s="16" t="s">
        <v>104</v>
      </c>
      <c r="G7" s="15">
        <v>9901111937</v>
      </c>
      <c r="H7" s="17" t="s">
        <v>85</v>
      </c>
      <c r="I7" s="17" t="s">
        <v>46</v>
      </c>
      <c r="J7" s="17"/>
      <c r="K7" s="17"/>
      <c r="L7" s="17"/>
      <c r="M7" s="17" t="s">
        <v>47</v>
      </c>
      <c r="N7" s="17" t="s">
        <v>46</v>
      </c>
      <c r="O7" s="18" t="s">
        <v>29</v>
      </c>
      <c r="P7" s="17" t="s">
        <v>30</v>
      </c>
      <c r="Q7" s="18" t="s">
        <v>29</v>
      </c>
      <c r="R7" s="16" t="s">
        <v>31</v>
      </c>
      <c r="S7" s="19">
        <v>40926</v>
      </c>
      <c r="T7" s="20">
        <v>12000</v>
      </c>
      <c r="U7" s="21"/>
      <c r="V7" s="20">
        <v>375</v>
      </c>
      <c r="W7" s="21"/>
      <c r="X7" s="20">
        <v>5000</v>
      </c>
      <c r="Y7" s="20">
        <v>250</v>
      </c>
      <c r="Z7" s="20">
        <f t="shared" ref="Z7:Z16" si="0">T7+U7+V7+W7+X7+Y7</f>
        <v>17625</v>
      </c>
      <c r="AA7" s="20"/>
      <c r="AB7" s="20">
        <v>2606.25</v>
      </c>
      <c r="AC7" s="20">
        <v>233.52</v>
      </c>
      <c r="AD7" s="20">
        <f t="shared" ref="AD7:AD16" si="1">AA7+AB7+AC7</f>
        <v>2839.77</v>
      </c>
      <c r="AE7" s="20">
        <f t="shared" ref="AE7:AE16" si="2">Z7-AD7</f>
        <v>14785.23</v>
      </c>
    </row>
    <row r="8" spans="1:31" ht="47.25" hidden="1" x14ac:dyDescent="0.25">
      <c r="A8" s="12">
        <v>2</v>
      </c>
      <c r="B8" s="10" t="s">
        <v>23</v>
      </c>
      <c r="C8" s="1" t="s">
        <v>24</v>
      </c>
      <c r="D8" s="1" t="s">
        <v>21</v>
      </c>
      <c r="E8" s="1" t="s">
        <v>22</v>
      </c>
      <c r="F8" s="4" t="s">
        <v>107</v>
      </c>
      <c r="G8" s="1">
        <v>9901111948</v>
      </c>
      <c r="H8" s="2" t="s">
        <v>84</v>
      </c>
      <c r="I8" s="2" t="s">
        <v>25</v>
      </c>
      <c r="J8" s="2"/>
      <c r="K8" s="2"/>
      <c r="L8" s="2" t="s">
        <v>26</v>
      </c>
      <c r="M8" s="2" t="s">
        <v>27</v>
      </c>
      <c r="N8" s="2" t="s">
        <v>28</v>
      </c>
      <c r="O8" s="3" t="s">
        <v>29</v>
      </c>
      <c r="P8" s="2" t="s">
        <v>30</v>
      </c>
      <c r="Q8" s="3" t="s">
        <v>29</v>
      </c>
      <c r="R8" s="4" t="s">
        <v>31</v>
      </c>
      <c r="S8" s="5">
        <v>40927</v>
      </c>
      <c r="T8" s="6">
        <v>14547</v>
      </c>
      <c r="U8" s="6"/>
      <c r="V8" s="6">
        <v>375</v>
      </c>
      <c r="W8" s="6"/>
      <c r="X8" s="6">
        <v>5000</v>
      </c>
      <c r="Y8" s="6">
        <v>250</v>
      </c>
      <c r="Z8" s="6">
        <f t="shared" si="0"/>
        <v>20172</v>
      </c>
      <c r="AA8" s="6"/>
      <c r="AB8" s="6">
        <v>2988.3</v>
      </c>
      <c r="AC8" s="6">
        <v>267.75</v>
      </c>
      <c r="AD8" s="6">
        <f t="shared" si="1"/>
        <v>3256.05</v>
      </c>
      <c r="AE8" s="6">
        <f t="shared" si="2"/>
        <v>16915.95</v>
      </c>
    </row>
    <row r="9" spans="1:31" ht="47.25" hidden="1" x14ac:dyDescent="0.25">
      <c r="A9" s="9">
        <v>3</v>
      </c>
      <c r="B9" s="1" t="s">
        <v>70</v>
      </c>
      <c r="C9" s="1" t="s">
        <v>71</v>
      </c>
      <c r="D9" s="1" t="s">
        <v>68</v>
      </c>
      <c r="E9" s="1" t="s">
        <v>69</v>
      </c>
      <c r="F9" s="4" t="s">
        <v>110</v>
      </c>
      <c r="G9" s="1">
        <v>9901112063</v>
      </c>
      <c r="H9" s="2" t="s">
        <v>84</v>
      </c>
      <c r="I9" s="2" t="s">
        <v>35</v>
      </c>
      <c r="J9" s="2" t="s">
        <v>72</v>
      </c>
      <c r="K9" s="2" t="s">
        <v>37</v>
      </c>
      <c r="L9" s="2" t="s">
        <v>38</v>
      </c>
      <c r="M9" s="2" t="s">
        <v>73</v>
      </c>
      <c r="N9" s="2" t="s">
        <v>40</v>
      </c>
      <c r="O9" s="8">
        <v>5020</v>
      </c>
      <c r="P9" s="2" t="s">
        <v>41</v>
      </c>
      <c r="Q9" s="3" t="s">
        <v>42</v>
      </c>
      <c r="R9" s="4" t="s">
        <v>31</v>
      </c>
      <c r="S9" s="5">
        <v>40940</v>
      </c>
      <c r="T9" s="6">
        <v>4219</v>
      </c>
      <c r="U9" s="6"/>
      <c r="V9" s="6"/>
      <c r="W9" s="6"/>
      <c r="X9" s="6">
        <v>2000</v>
      </c>
      <c r="Y9" s="6">
        <v>250</v>
      </c>
      <c r="Z9" s="6">
        <f t="shared" si="0"/>
        <v>6469</v>
      </c>
      <c r="AA9" s="6">
        <v>186.57</v>
      </c>
      <c r="AB9" s="6">
        <v>808.47</v>
      </c>
      <c r="AC9" s="6">
        <v>83.58</v>
      </c>
      <c r="AD9" s="6">
        <f t="shared" si="1"/>
        <v>1078.6199999999999</v>
      </c>
      <c r="AE9" s="6">
        <f t="shared" si="2"/>
        <v>5390.38</v>
      </c>
    </row>
    <row r="10" spans="1:31" ht="47.25" hidden="1" x14ac:dyDescent="0.25">
      <c r="A10" s="12">
        <v>4</v>
      </c>
      <c r="B10" s="10" t="s">
        <v>63</v>
      </c>
      <c r="C10" s="1" t="s">
        <v>64</v>
      </c>
      <c r="D10" s="1" t="s">
        <v>61</v>
      </c>
      <c r="E10" s="1" t="s">
        <v>62</v>
      </c>
      <c r="F10" s="4" t="s">
        <v>109</v>
      </c>
      <c r="G10" s="1">
        <v>9901112061</v>
      </c>
      <c r="H10" s="2" t="s">
        <v>84</v>
      </c>
      <c r="I10" s="2" t="s">
        <v>65</v>
      </c>
      <c r="J10" s="2"/>
      <c r="K10" s="2"/>
      <c r="L10" s="2" t="s">
        <v>38</v>
      </c>
      <c r="M10" s="2" t="s">
        <v>66</v>
      </c>
      <c r="N10" s="2" t="s">
        <v>67</v>
      </c>
      <c r="O10" s="3" t="s">
        <v>29</v>
      </c>
      <c r="P10" s="2" t="s">
        <v>30</v>
      </c>
      <c r="Q10" s="3" t="s">
        <v>29</v>
      </c>
      <c r="R10" s="4" t="s">
        <v>60</v>
      </c>
      <c r="S10" s="5">
        <v>40940</v>
      </c>
      <c r="T10" s="6">
        <v>18000</v>
      </c>
      <c r="U10" s="6"/>
      <c r="V10" s="6"/>
      <c r="W10" s="6"/>
      <c r="X10" s="6"/>
      <c r="Y10" s="6">
        <v>250</v>
      </c>
      <c r="Z10" s="6">
        <f t="shared" si="0"/>
        <v>18250</v>
      </c>
      <c r="AA10" s="6">
        <v>540</v>
      </c>
      <c r="AB10" s="6">
        <v>2700</v>
      </c>
      <c r="AC10" s="6">
        <v>241.92</v>
      </c>
      <c r="AD10" s="6">
        <f t="shared" si="1"/>
        <v>3481.92</v>
      </c>
      <c r="AE10" s="6">
        <f t="shared" si="2"/>
        <v>14768.08</v>
      </c>
    </row>
    <row r="11" spans="1:31" ht="47.25" hidden="1" x14ac:dyDescent="0.25">
      <c r="A11" s="9">
        <v>5</v>
      </c>
      <c r="B11" s="1" t="s">
        <v>76</v>
      </c>
      <c r="C11" s="1" t="s">
        <v>77</v>
      </c>
      <c r="D11" s="1" t="s">
        <v>74</v>
      </c>
      <c r="E11" s="1" t="s">
        <v>75</v>
      </c>
      <c r="F11" s="4" t="s">
        <v>111</v>
      </c>
      <c r="G11" s="1">
        <v>990068852</v>
      </c>
      <c r="H11" s="2" t="s">
        <v>84</v>
      </c>
      <c r="I11" s="2" t="s">
        <v>78</v>
      </c>
      <c r="J11" s="2"/>
      <c r="K11" s="2" t="s">
        <v>79</v>
      </c>
      <c r="L11" s="2" t="s">
        <v>38</v>
      </c>
      <c r="M11" s="2" t="s">
        <v>80</v>
      </c>
      <c r="N11" s="2" t="s">
        <v>67</v>
      </c>
      <c r="O11" s="3" t="s">
        <v>29</v>
      </c>
      <c r="P11" s="2" t="s">
        <v>30</v>
      </c>
      <c r="Q11" s="3" t="s">
        <v>29</v>
      </c>
      <c r="R11" s="4" t="s">
        <v>60</v>
      </c>
      <c r="S11" s="5">
        <v>40940</v>
      </c>
      <c r="T11" s="6">
        <v>15000</v>
      </c>
      <c r="U11" s="6"/>
      <c r="V11" s="6">
        <v>375</v>
      </c>
      <c r="W11" s="6"/>
      <c r="X11" s="6"/>
      <c r="Y11" s="6">
        <v>250</v>
      </c>
      <c r="Z11" s="6">
        <f t="shared" si="0"/>
        <v>15625</v>
      </c>
      <c r="AA11" s="6">
        <v>461.25</v>
      </c>
      <c r="AB11" s="6">
        <v>2306.25</v>
      </c>
      <c r="AC11" s="6">
        <v>206.64</v>
      </c>
      <c r="AD11" s="6">
        <f t="shared" si="1"/>
        <v>2974.14</v>
      </c>
      <c r="AE11" s="6">
        <f t="shared" si="2"/>
        <v>12650.86</v>
      </c>
    </row>
    <row r="12" spans="1:31" ht="47.25" x14ac:dyDescent="0.25">
      <c r="A12" s="12">
        <v>6</v>
      </c>
      <c r="B12" s="10" t="s">
        <v>50</v>
      </c>
      <c r="C12" s="1" t="s">
        <v>51</v>
      </c>
      <c r="D12" s="1" t="s">
        <v>48</v>
      </c>
      <c r="E12" s="1" t="s">
        <v>49</v>
      </c>
      <c r="F12" s="4" t="s">
        <v>42</v>
      </c>
      <c r="G12" s="1">
        <v>9901112060</v>
      </c>
      <c r="H12" s="2" t="s">
        <v>84</v>
      </c>
      <c r="I12" s="2" t="s">
        <v>35</v>
      </c>
      <c r="J12" s="2" t="s">
        <v>52</v>
      </c>
      <c r="K12" s="2" t="s">
        <v>37</v>
      </c>
      <c r="L12" s="2" t="s">
        <v>38</v>
      </c>
      <c r="M12" s="2" t="s">
        <v>53</v>
      </c>
      <c r="N12" s="2" t="s">
        <v>40</v>
      </c>
      <c r="O12" s="8">
        <v>5020</v>
      </c>
      <c r="P12" s="2" t="s">
        <v>41</v>
      </c>
      <c r="Q12" s="3" t="s">
        <v>42</v>
      </c>
      <c r="R12" s="4" t="s">
        <v>31</v>
      </c>
      <c r="S12" s="5">
        <v>40940</v>
      </c>
      <c r="T12" s="6">
        <v>4219</v>
      </c>
      <c r="U12" s="6"/>
      <c r="V12" s="6">
        <v>375</v>
      </c>
      <c r="W12" s="6"/>
      <c r="X12" s="6">
        <v>2000</v>
      </c>
      <c r="Y12" s="6">
        <v>250</v>
      </c>
      <c r="Z12" s="6">
        <f t="shared" si="0"/>
        <v>6844</v>
      </c>
      <c r="AA12" s="6">
        <v>197.82</v>
      </c>
      <c r="AB12" s="6">
        <v>857.22</v>
      </c>
      <c r="AC12" s="6">
        <v>88.62</v>
      </c>
      <c r="AD12" s="6">
        <f t="shared" si="1"/>
        <v>1143.6600000000001</v>
      </c>
      <c r="AE12" s="6">
        <f t="shared" si="2"/>
        <v>5700.34</v>
      </c>
    </row>
    <row r="13" spans="1:31" ht="47.25" hidden="1" x14ac:dyDescent="0.25">
      <c r="A13" s="12">
        <v>7</v>
      </c>
      <c r="B13" s="10" t="s">
        <v>33</v>
      </c>
      <c r="C13" s="1" t="s">
        <v>34</v>
      </c>
      <c r="D13" s="1" t="s">
        <v>22</v>
      </c>
      <c r="E13" s="7" t="s">
        <v>32</v>
      </c>
      <c r="F13" s="4" t="s">
        <v>108</v>
      </c>
      <c r="G13" s="1">
        <v>9901112057</v>
      </c>
      <c r="H13" s="2" t="s">
        <v>84</v>
      </c>
      <c r="I13" s="2" t="s">
        <v>35</v>
      </c>
      <c r="J13" s="2" t="s">
        <v>36</v>
      </c>
      <c r="K13" s="2" t="s">
        <v>37</v>
      </c>
      <c r="L13" s="2" t="s">
        <v>38</v>
      </c>
      <c r="M13" s="2" t="s">
        <v>39</v>
      </c>
      <c r="N13" s="2" t="s">
        <v>40</v>
      </c>
      <c r="O13" s="8">
        <v>5020</v>
      </c>
      <c r="P13" s="2" t="s">
        <v>41</v>
      </c>
      <c r="Q13" s="3" t="s">
        <v>42</v>
      </c>
      <c r="R13" s="4" t="s">
        <v>31</v>
      </c>
      <c r="S13" s="5">
        <v>40940</v>
      </c>
      <c r="T13" s="6">
        <v>4219</v>
      </c>
      <c r="U13" s="6"/>
      <c r="V13" s="6">
        <v>375</v>
      </c>
      <c r="W13" s="6"/>
      <c r="X13" s="6">
        <v>2000</v>
      </c>
      <c r="Y13" s="6">
        <v>250</v>
      </c>
      <c r="Z13" s="6">
        <f t="shared" si="0"/>
        <v>6844</v>
      </c>
      <c r="AA13" s="6">
        <v>197.82</v>
      </c>
      <c r="AB13" s="6">
        <v>857.22</v>
      </c>
      <c r="AC13" s="6">
        <v>88.62</v>
      </c>
      <c r="AD13" s="6">
        <f t="shared" si="1"/>
        <v>1143.6600000000001</v>
      </c>
      <c r="AE13" s="6">
        <f t="shared" si="2"/>
        <v>5700.34</v>
      </c>
    </row>
    <row r="14" spans="1:31" ht="47.25" hidden="1" x14ac:dyDescent="0.25">
      <c r="A14" s="12">
        <v>8</v>
      </c>
      <c r="B14" s="10" t="s">
        <v>51</v>
      </c>
      <c r="C14" s="1" t="s">
        <v>56</v>
      </c>
      <c r="D14" s="1" t="s">
        <v>54</v>
      </c>
      <c r="E14" s="1" t="s">
        <v>55</v>
      </c>
      <c r="F14" s="4" t="s">
        <v>103</v>
      </c>
      <c r="G14" s="1">
        <v>9901112062</v>
      </c>
      <c r="H14" s="2" t="s">
        <v>84</v>
      </c>
      <c r="I14" s="2" t="s">
        <v>57</v>
      </c>
      <c r="J14" s="2"/>
      <c r="K14" s="2"/>
      <c r="L14" s="2" t="s">
        <v>26</v>
      </c>
      <c r="M14" s="2" t="s">
        <v>58</v>
      </c>
      <c r="N14" s="2" t="s">
        <v>59</v>
      </c>
      <c r="O14" s="3" t="s">
        <v>29</v>
      </c>
      <c r="P14" s="2" t="s">
        <v>30</v>
      </c>
      <c r="Q14" s="3" t="s">
        <v>29</v>
      </c>
      <c r="R14" s="4" t="s">
        <v>60</v>
      </c>
      <c r="S14" s="5">
        <v>40940</v>
      </c>
      <c r="T14" s="6">
        <v>20000</v>
      </c>
      <c r="U14" s="6"/>
      <c r="V14" s="6">
        <v>375</v>
      </c>
      <c r="W14" s="6"/>
      <c r="X14" s="6"/>
      <c r="Y14" s="6">
        <v>250</v>
      </c>
      <c r="Z14" s="6">
        <f t="shared" si="0"/>
        <v>20625</v>
      </c>
      <c r="AA14" s="6">
        <v>611.25</v>
      </c>
      <c r="AB14" s="6">
        <v>3056.25</v>
      </c>
      <c r="AC14" s="6">
        <v>273.83999999999997</v>
      </c>
      <c r="AD14" s="6">
        <f t="shared" si="1"/>
        <v>3941.34</v>
      </c>
      <c r="AE14" s="6">
        <f t="shared" si="2"/>
        <v>16683.66</v>
      </c>
    </row>
    <row r="15" spans="1:31" ht="47.25" hidden="1" x14ac:dyDescent="0.25">
      <c r="A15" s="12">
        <v>9</v>
      </c>
      <c r="B15" s="10" t="s">
        <v>101</v>
      </c>
      <c r="C15" s="1" t="s">
        <v>87</v>
      </c>
      <c r="D15" s="1" t="s">
        <v>102</v>
      </c>
      <c r="E15" s="1"/>
      <c r="F15" s="4" t="s">
        <v>103</v>
      </c>
      <c r="G15" s="1">
        <v>990092950</v>
      </c>
      <c r="H15" s="2" t="s">
        <v>88</v>
      </c>
      <c r="I15" s="2"/>
      <c r="J15" s="2"/>
      <c r="K15" s="2"/>
      <c r="L15" s="2"/>
      <c r="M15" s="2"/>
      <c r="N15" s="2" t="s">
        <v>59</v>
      </c>
      <c r="O15" s="3"/>
      <c r="P15" s="2"/>
      <c r="Q15" s="3"/>
      <c r="R15" s="4"/>
      <c r="S15" s="5"/>
      <c r="T15" s="6"/>
      <c r="U15" s="9"/>
      <c r="V15" s="6"/>
      <c r="W15" s="9"/>
      <c r="X15" s="6"/>
      <c r="Y15" s="6"/>
      <c r="Z15" s="6">
        <f t="shared" si="0"/>
        <v>0</v>
      </c>
      <c r="AA15" s="6"/>
      <c r="AB15" s="6"/>
      <c r="AC15" s="6"/>
      <c r="AD15" s="6">
        <f t="shared" si="1"/>
        <v>0</v>
      </c>
      <c r="AE15" s="6">
        <f t="shared" si="2"/>
        <v>0</v>
      </c>
    </row>
    <row r="16" spans="1:31" ht="47.25" hidden="1" x14ac:dyDescent="0.25">
      <c r="A16" s="12">
        <v>10</v>
      </c>
      <c r="B16" s="10" t="s">
        <v>96</v>
      </c>
      <c r="C16" s="1" t="s">
        <v>97</v>
      </c>
      <c r="D16" s="1" t="s">
        <v>94</v>
      </c>
      <c r="E16" s="1" t="s">
        <v>95</v>
      </c>
      <c r="F16" s="4" t="s">
        <v>106</v>
      </c>
      <c r="G16" s="1">
        <v>9901111929</v>
      </c>
      <c r="H16" s="2" t="s">
        <v>88</v>
      </c>
      <c r="I16" s="2" t="s">
        <v>98</v>
      </c>
      <c r="J16" s="2"/>
      <c r="K16" s="2"/>
      <c r="L16" s="2" t="s">
        <v>99</v>
      </c>
      <c r="M16" s="2" t="s">
        <v>100</v>
      </c>
      <c r="N16" s="2" t="s">
        <v>98</v>
      </c>
      <c r="O16" s="3"/>
      <c r="P16" s="2" t="s">
        <v>30</v>
      </c>
      <c r="Q16" s="3">
        <v>0</v>
      </c>
      <c r="R16" s="4" t="s">
        <v>31</v>
      </c>
      <c r="S16" s="5">
        <v>40940</v>
      </c>
      <c r="T16" s="6">
        <v>12000</v>
      </c>
      <c r="U16" s="9"/>
      <c r="V16" s="6">
        <v>375</v>
      </c>
      <c r="W16" s="9"/>
      <c r="X16" s="6">
        <v>5000</v>
      </c>
      <c r="Y16" s="6">
        <v>250</v>
      </c>
      <c r="Z16" s="6">
        <f t="shared" si="0"/>
        <v>17625</v>
      </c>
      <c r="AA16" s="6"/>
      <c r="AB16" s="6">
        <v>2606.25</v>
      </c>
      <c r="AC16" s="6">
        <v>233.52</v>
      </c>
      <c r="AD16" s="6">
        <f t="shared" si="1"/>
        <v>2839.77</v>
      </c>
      <c r="AE16" s="6">
        <f t="shared" si="2"/>
        <v>14785.23</v>
      </c>
    </row>
  </sheetData>
  <autoFilter ref="B5:AE16" xr:uid="{00000000-0009-0000-0000-000000000000}">
    <filterColumn colId="0">
      <filters>
        <filter val="RAMIREZ"/>
      </filters>
    </filterColumn>
    <filterColumn colId="25" showButton="0"/>
    <filterColumn colId="26" showButton="0"/>
    <sortState xmlns:xlrd2="http://schemas.microsoft.com/office/spreadsheetml/2017/richdata2" ref="B8:AE16">
      <sortCondition ref="F7:F16"/>
    </sortState>
  </autoFilter>
  <mergeCells count="30">
    <mergeCell ref="A5:A6"/>
    <mergeCell ref="T5:T6"/>
    <mergeCell ref="U5:U6"/>
    <mergeCell ref="K5:K6"/>
    <mergeCell ref="L5:L6"/>
    <mergeCell ref="M5:M6"/>
    <mergeCell ref="N5:N6"/>
    <mergeCell ref="O5:O6"/>
    <mergeCell ref="P5:P6"/>
    <mergeCell ref="Q5:Q6"/>
    <mergeCell ref="B5:B6"/>
    <mergeCell ref="C5:C6"/>
    <mergeCell ref="D5:D6"/>
    <mergeCell ref="E5:E6"/>
    <mergeCell ref="H5:H6"/>
    <mergeCell ref="F5:F6"/>
    <mergeCell ref="D2:AE2"/>
    <mergeCell ref="I5:I6"/>
    <mergeCell ref="S5:S6"/>
    <mergeCell ref="J5:J6"/>
    <mergeCell ref="AE5:AE6"/>
    <mergeCell ref="V5:V6"/>
    <mergeCell ref="W5:W6"/>
    <mergeCell ref="X5:X6"/>
    <mergeCell ref="Y5:Y6"/>
    <mergeCell ref="G5:G6"/>
    <mergeCell ref="Z5:Z6"/>
    <mergeCell ref="AD5:AD6"/>
    <mergeCell ref="R5:R6"/>
    <mergeCell ref="AA5:AC5"/>
  </mergeCells>
  <printOptions horizontalCentered="1"/>
  <pageMargins left="0" right="0" top="0" bottom="0" header="0" footer="0"/>
  <pageSetup paperSize="5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76"/>
  <sheetViews>
    <sheetView showGridLines="0" tabSelected="1" view="pageBreakPreview" topLeftCell="A14" zoomScale="80" zoomScaleNormal="98" zoomScaleSheetLayoutView="80" zoomScalePageLayoutView="40" workbookViewId="0">
      <selection activeCell="M55" sqref="M55"/>
    </sheetView>
  </sheetViews>
  <sheetFormatPr baseColWidth="10" defaultRowHeight="13.5" x14ac:dyDescent="0.25"/>
  <cols>
    <col min="1" max="1" width="5.7109375" style="26" customWidth="1"/>
    <col min="2" max="2" width="47.28515625" style="24" customWidth="1"/>
    <col min="3" max="3" width="18.140625" style="24" customWidth="1"/>
    <col min="4" max="4" width="41.7109375" style="24" customWidth="1"/>
    <col min="5" max="5" width="18" style="24" customWidth="1"/>
    <col min="6" max="6" width="19.42578125" style="24" customWidth="1"/>
    <col min="7" max="7" width="18" style="24" customWidth="1"/>
    <col min="8" max="8" width="17.85546875" style="24" customWidth="1"/>
    <col min="9" max="9" width="16.42578125" style="24" customWidth="1"/>
    <col min="10" max="10" width="14.5703125" style="24" customWidth="1"/>
    <col min="11" max="11" width="16.85546875" style="24" customWidth="1"/>
    <col min="12" max="12" width="9.85546875" style="24" customWidth="1"/>
    <col min="13" max="13" width="14.7109375" style="24" customWidth="1"/>
    <col min="14" max="14" width="13.28515625" style="24" bestFit="1" customWidth="1"/>
    <col min="15" max="15" width="11.42578125" style="24"/>
    <col min="16" max="16" width="13.85546875" style="24" customWidth="1"/>
    <col min="17" max="16384" width="11.42578125" style="24"/>
  </cols>
  <sheetData>
    <row r="1" spans="1:14" s="23" customFormat="1" ht="36" customHeight="1" x14ac:dyDescent="0.25">
      <c r="A1" s="96" t="s">
        <v>85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14" s="23" customFormat="1" ht="26.25" customHeight="1" x14ac:dyDescent="0.3">
      <c r="A2" s="97" t="s">
        <v>130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</row>
    <row r="3" spans="1:14" s="23" customFormat="1" ht="10.5" customHeight="1" x14ac:dyDescent="0.25">
      <c r="A3" s="98" t="s">
        <v>216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</row>
    <row r="4" spans="1:14" s="23" customFormat="1" ht="9.75" customHeight="1" x14ac:dyDescent="0.25">
      <c r="A4" s="98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</row>
    <row r="5" spans="1:14" s="23" customFormat="1" ht="28.5" customHeight="1" thickBot="1" x14ac:dyDescent="0.3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4" s="23" customFormat="1" ht="25.5" customHeight="1" thickBot="1" x14ac:dyDescent="0.3">
      <c r="A6" s="101" t="s">
        <v>146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3"/>
    </row>
    <row r="7" spans="1:14" s="25" customFormat="1" ht="30" customHeight="1" thickBot="1" x14ac:dyDescent="0.3">
      <c r="A7" s="50" t="s">
        <v>112</v>
      </c>
      <c r="B7" s="50" t="s">
        <v>151</v>
      </c>
      <c r="C7" s="50" t="s">
        <v>208</v>
      </c>
      <c r="D7" s="50" t="s">
        <v>81</v>
      </c>
      <c r="E7" s="50" t="s">
        <v>114</v>
      </c>
      <c r="F7" s="50" t="s">
        <v>147</v>
      </c>
      <c r="G7" s="50" t="s">
        <v>148</v>
      </c>
      <c r="H7" s="50" t="s">
        <v>149</v>
      </c>
      <c r="I7" s="50" t="s">
        <v>18</v>
      </c>
      <c r="J7" s="50" t="s">
        <v>115</v>
      </c>
      <c r="K7" s="50" t="s">
        <v>154</v>
      </c>
      <c r="L7" s="44" t="s">
        <v>150</v>
      </c>
      <c r="M7" s="45" t="s">
        <v>152</v>
      </c>
      <c r="N7" s="45" t="s">
        <v>153</v>
      </c>
    </row>
    <row r="8" spans="1:14" s="25" customFormat="1" ht="13.5" customHeight="1" x14ac:dyDescent="0.25">
      <c r="A8" s="99" t="s">
        <v>116</v>
      </c>
      <c r="B8" s="100"/>
      <c r="C8" s="100"/>
      <c r="D8" s="100"/>
      <c r="E8" s="70"/>
      <c r="F8" s="70"/>
      <c r="G8" s="70"/>
      <c r="H8" s="70"/>
      <c r="I8" s="70"/>
      <c r="J8" s="70"/>
      <c r="K8" s="70"/>
      <c r="L8" s="51"/>
      <c r="M8" s="51"/>
      <c r="N8" s="71"/>
    </row>
    <row r="9" spans="1:14" s="25" customFormat="1" ht="14.25" customHeight="1" x14ac:dyDescent="0.25">
      <c r="A9" s="41">
        <v>1</v>
      </c>
      <c r="B9" s="39" t="s">
        <v>143</v>
      </c>
      <c r="C9" s="38"/>
      <c r="D9" s="39" t="s">
        <v>46</v>
      </c>
      <c r="E9" s="40">
        <v>0</v>
      </c>
      <c r="F9" s="40">
        <v>0</v>
      </c>
      <c r="G9" s="40">
        <v>0</v>
      </c>
      <c r="H9" s="40">
        <v>0</v>
      </c>
      <c r="I9" s="40">
        <v>0</v>
      </c>
      <c r="J9" s="40">
        <v>0</v>
      </c>
      <c r="K9" s="46">
        <f>(E9+F9+H9+I9+J9+G9)</f>
        <v>0</v>
      </c>
      <c r="L9" s="47">
        <v>0</v>
      </c>
      <c r="M9" s="47">
        <v>0</v>
      </c>
      <c r="N9" s="72">
        <v>0</v>
      </c>
    </row>
    <row r="10" spans="1:14" s="25" customFormat="1" ht="14.25" customHeight="1" x14ac:dyDescent="0.25">
      <c r="A10" s="41">
        <v>2</v>
      </c>
      <c r="B10" s="39" t="s">
        <v>165</v>
      </c>
      <c r="C10" s="38" t="s">
        <v>166</v>
      </c>
      <c r="D10" s="39" t="s">
        <v>117</v>
      </c>
      <c r="E10" s="40">
        <v>2441</v>
      </c>
      <c r="F10" s="40">
        <v>1400</v>
      </c>
      <c r="G10" s="40">
        <v>0</v>
      </c>
      <c r="H10" s="40">
        <v>0</v>
      </c>
      <c r="I10" s="40">
        <v>1400</v>
      </c>
      <c r="J10" s="40">
        <v>250</v>
      </c>
      <c r="K10" s="46">
        <f>(E10+F10+H10+I10+J10+G10)</f>
        <v>5491</v>
      </c>
      <c r="L10" s="47">
        <v>0</v>
      </c>
      <c r="M10" s="47">
        <v>0</v>
      </c>
      <c r="N10" s="72">
        <v>0</v>
      </c>
    </row>
    <row r="11" spans="1:14" s="25" customFormat="1" ht="14.25" customHeight="1" x14ac:dyDescent="0.25">
      <c r="A11" s="41">
        <v>3</v>
      </c>
      <c r="B11" s="39" t="s">
        <v>145</v>
      </c>
      <c r="C11" s="38" t="s">
        <v>141</v>
      </c>
      <c r="D11" s="39" t="s">
        <v>134</v>
      </c>
      <c r="E11" s="40">
        <f>2120</f>
        <v>2120</v>
      </c>
      <c r="F11" s="40">
        <f>1400</f>
        <v>1400</v>
      </c>
      <c r="G11" s="40">
        <v>0</v>
      </c>
      <c r="H11" s="40">
        <v>0</v>
      </c>
      <c r="I11" s="40">
        <f>1400</f>
        <v>1400</v>
      </c>
      <c r="J11" s="40">
        <f>250</f>
        <v>250</v>
      </c>
      <c r="K11" s="46">
        <f>(E11+F11+H11+I11+J11)</f>
        <v>5170</v>
      </c>
      <c r="L11" s="47">
        <v>0</v>
      </c>
      <c r="M11" s="47">
        <v>0</v>
      </c>
      <c r="N11" s="72">
        <v>0</v>
      </c>
    </row>
    <row r="12" spans="1:14" s="25" customFormat="1" ht="13.5" customHeight="1" x14ac:dyDescent="0.25">
      <c r="A12" s="94" t="s">
        <v>136</v>
      </c>
      <c r="B12" s="95"/>
      <c r="C12" s="95"/>
      <c r="D12" s="95"/>
      <c r="E12" s="69"/>
      <c r="F12" s="69"/>
      <c r="G12" s="69"/>
      <c r="H12" s="69"/>
      <c r="I12" s="69"/>
      <c r="J12" s="69"/>
      <c r="K12" s="69"/>
      <c r="L12" s="49"/>
      <c r="M12" s="49"/>
      <c r="N12" s="73"/>
    </row>
    <row r="13" spans="1:14" s="25" customFormat="1" ht="14.25" customHeight="1" x14ac:dyDescent="0.25">
      <c r="A13" s="41">
        <v>4</v>
      </c>
      <c r="B13" s="39" t="s">
        <v>170</v>
      </c>
      <c r="C13" s="38" t="s">
        <v>171</v>
      </c>
      <c r="D13" s="39" t="s">
        <v>137</v>
      </c>
      <c r="E13" s="40">
        <f>2281</f>
        <v>2281</v>
      </c>
      <c r="F13" s="40">
        <f>1000</f>
        <v>1000</v>
      </c>
      <c r="G13" s="40">
        <v>0</v>
      </c>
      <c r="H13" s="40">
        <v>0</v>
      </c>
      <c r="I13" s="40">
        <f>1200</f>
        <v>1200</v>
      </c>
      <c r="J13" s="40">
        <f>250</f>
        <v>250</v>
      </c>
      <c r="K13" s="46">
        <f>SUM(E13:J13)</f>
        <v>4731</v>
      </c>
      <c r="L13" s="47">
        <v>0</v>
      </c>
      <c r="M13" s="47">
        <v>0</v>
      </c>
      <c r="N13" s="72">
        <v>0</v>
      </c>
    </row>
    <row r="14" spans="1:14" s="25" customFormat="1" ht="13.5" customHeight="1" x14ac:dyDescent="0.25">
      <c r="A14" s="94" t="s">
        <v>128</v>
      </c>
      <c r="B14" s="95"/>
      <c r="C14" s="95"/>
      <c r="D14" s="95"/>
      <c r="E14" s="69"/>
      <c r="F14" s="69"/>
      <c r="G14" s="69"/>
      <c r="H14" s="69"/>
      <c r="I14" s="69"/>
      <c r="J14" s="69"/>
      <c r="K14" s="69"/>
      <c r="L14" s="49"/>
      <c r="M14" s="49"/>
      <c r="N14" s="73"/>
    </row>
    <row r="15" spans="1:14" s="25" customFormat="1" ht="14.25" customHeight="1" x14ac:dyDescent="0.25">
      <c r="A15" s="41">
        <v>5</v>
      </c>
      <c r="B15" s="39" t="s">
        <v>162</v>
      </c>
      <c r="C15" s="38" t="s">
        <v>161</v>
      </c>
      <c r="D15" s="39" t="s">
        <v>118</v>
      </c>
      <c r="E15" s="40">
        <v>6759</v>
      </c>
      <c r="F15" s="40">
        <v>2000</v>
      </c>
      <c r="G15" s="40">
        <v>0</v>
      </c>
      <c r="H15" s="40">
        <v>375</v>
      </c>
      <c r="I15" s="40">
        <v>2000</v>
      </c>
      <c r="J15" s="40">
        <v>250</v>
      </c>
      <c r="K15" s="53">
        <f>E15+F15+G15+H15+I15+J15</f>
        <v>11384</v>
      </c>
      <c r="L15" s="47">
        <v>0</v>
      </c>
      <c r="M15" s="47">
        <v>0</v>
      </c>
      <c r="N15" s="72">
        <v>0</v>
      </c>
    </row>
    <row r="16" spans="1:14" s="25" customFormat="1" ht="14.25" customHeight="1" x14ac:dyDescent="0.25">
      <c r="A16" s="41">
        <v>6</v>
      </c>
      <c r="B16" s="39" t="s">
        <v>143</v>
      </c>
      <c r="C16" s="38"/>
      <c r="D16" s="39" t="s">
        <v>118</v>
      </c>
      <c r="E16" s="40">
        <v>0</v>
      </c>
      <c r="F16" s="40">
        <v>0</v>
      </c>
      <c r="G16" s="40">
        <v>0</v>
      </c>
      <c r="H16" s="40">
        <v>0</v>
      </c>
      <c r="I16" s="40">
        <v>0</v>
      </c>
      <c r="J16" s="40">
        <v>0</v>
      </c>
      <c r="K16" s="48">
        <v>0</v>
      </c>
      <c r="L16" s="47">
        <v>0</v>
      </c>
      <c r="M16" s="47">
        <v>0</v>
      </c>
      <c r="N16" s="72">
        <v>0</v>
      </c>
    </row>
    <row r="17" spans="1:14" s="25" customFormat="1" ht="13.5" customHeight="1" x14ac:dyDescent="0.25">
      <c r="A17" s="94" t="s">
        <v>121</v>
      </c>
      <c r="B17" s="95"/>
      <c r="C17" s="95"/>
      <c r="D17" s="95"/>
      <c r="E17" s="69"/>
      <c r="F17" s="69"/>
      <c r="G17" s="69"/>
      <c r="H17" s="69"/>
      <c r="I17" s="69"/>
      <c r="J17" s="69"/>
      <c r="K17" s="69"/>
      <c r="L17" s="49"/>
      <c r="M17" s="49"/>
      <c r="N17" s="73"/>
    </row>
    <row r="18" spans="1:14" s="25" customFormat="1" ht="14.25" customHeight="1" x14ac:dyDescent="0.25">
      <c r="A18" s="41">
        <v>7</v>
      </c>
      <c r="B18" s="39" t="s">
        <v>206</v>
      </c>
      <c r="C18" s="38" t="s">
        <v>207</v>
      </c>
      <c r="D18" s="39" t="s">
        <v>118</v>
      </c>
      <c r="E18" s="40">
        <f>6759</f>
        <v>6759</v>
      </c>
      <c r="F18" s="40">
        <f>2000</f>
        <v>2000</v>
      </c>
      <c r="G18" s="40">
        <v>0</v>
      </c>
      <c r="H18" s="40">
        <f>375</f>
        <v>375</v>
      </c>
      <c r="I18" s="40">
        <f>2000</f>
        <v>2000</v>
      </c>
      <c r="J18" s="40">
        <f>250</f>
        <v>250</v>
      </c>
      <c r="K18" s="46">
        <f t="shared" ref="K18:K27" si="0">(E18+F18+H18+I18+J18)</f>
        <v>11384</v>
      </c>
      <c r="L18" s="47">
        <v>0</v>
      </c>
      <c r="M18" s="47">
        <v>0</v>
      </c>
      <c r="N18" s="72">
        <v>0</v>
      </c>
    </row>
    <row r="19" spans="1:14" s="60" customFormat="1" ht="14.25" customHeight="1" x14ac:dyDescent="0.25">
      <c r="A19" s="41">
        <v>8</v>
      </c>
      <c r="B19" s="39" t="s">
        <v>180</v>
      </c>
      <c r="C19" s="38" t="s">
        <v>181</v>
      </c>
      <c r="D19" s="39" t="s">
        <v>118</v>
      </c>
      <c r="E19" s="57">
        <f>6759</f>
        <v>6759</v>
      </c>
      <c r="F19" s="57">
        <f>2000</f>
        <v>2000</v>
      </c>
      <c r="G19" s="57">
        <v>0</v>
      </c>
      <c r="H19" s="57">
        <f>375</f>
        <v>375</v>
      </c>
      <c r="I19" s="57">
        <f>2000</f>
        <v>2000</v>
      </c>
      <c r="J19" s="57">
        <f>250</f>
        <v>250</v>
      </c>
      <c r="K19" s="58">
        <f t="shared" si="0"/>
        <v>11384</v>
      </c>
      <c r="L19" s="59">
        <v>0</v>
      </c>
      <c r="M19" s="59">
        <v>0</v>
      </c>
      <c r="N19" s="74">
        <v>0</v>
      </c>
    </row>
    <row r="20" spans="1:14" s="25" customFormat="1" ht="14.25" customHeight="1" x14ac:dyDescent="0.25">
      <c r="A20" s="41">
        <v>9</v>
      </c>
      <c r="B20" s="39" t="s">
        <v>178</v>
      </c>
      <c r="C20" s="38" t="s">
        <v>179</v>
      </c>
      <c r="D20" s="39" t="s">
        <v>118</v>
      </c>
      <c r="E20" s="40">
        <f>6759</f>
        <v>6759</v>
      </c>
      <c r="F20" s="40">
        <v>2000</v>
      </c>
      <c r="G20" s="40"/>
      <c r="H20" s="40">
        <f>375</f>
        <v>375</v>
      </c>
      <c r="I20" s="40">
        <f>2000</f>
        <v>2000</v>
      </c>
      <c r="J20" s="40">
        <f>250</f>
        <v>250</v>
      </c>
      <c r="K20" s="46">
        <f t="shared" si="0"/>
        <v>11384</v>
      </c>
      <c r="L20" s="47">
        <v>0</v>
      </c>
      <c r="M20" s="47">
        <v>0</v>
      </c>
      <c r="N20" s="72">
        <v>0</v>
      </c>
    </row>
    <row r="21" spans="1:14" s="25" customFormat="1" ht="14.25" customHeight="1" x14ac:dyDescent="0.25">
      <c r="A21" s="41">
        <v>10</v>
      </c>
      <c r="B21" s="39" t="s">
        <v>163</v>
      </c>
      <c r="C21" s="38" t="s">
        <v>164</v>
      </c>
      <c r="D21" s="39" t="s">
        <v>118</v>
      </c>
      <c r="E21" s="40">
        <v>0</v>
      </c>
      <c r="F21" s="40">
        <v>0</v>
      </c>
      <c r="G21" s="40">
        <v>0</v>
      </c>
      <c r="H21" s="40">
        <v>0</v>
      </c>
      <c r="I21" s="40">
        <v>0</v>
      </c>
      <c r="J21" s="40">
        <v>0</v>
      </c>
      <c r="K21" s="46">
        <f>(E21+F21+H21+I21+J21)</f>
        <v>0</v>
      </c>
      <c r="L21" s="47">
        <v>0</v>
      </c>
      <c r="M21" s="47">
        <v>0</v>
      </c>
      <c r="N21" s="72">
        <v>0</v>
      </c>
    </row>
    <row r="22" spans="1:14" s="25" customFormat="1" ht="14.25" customHeight="1" x14ac:dyDescent="0.25">
      <c r="A22" s="41">
        <v>11</v>
      </c>
      <c r="B22" s="39" t="s">
        <v>214</v>
      </c>
      <c r="C22" s="38" t="s">
        <v>215</v>
      </c>
      <c r="D22" s="39" t="s">
        <v>118</v>
      </c>
      <c r="E22" s="40">
        <v>6759</v>
      </c>
      <c r="F22" s="40">
        <v>2000</v>
      </c>
      <c r="G22" s="40">
        <v>0</v>
      </c>
      <c r="H22" s="40">
        <v>375</v>
      </c>
      <c r="I22" s="40">
        <v>2000</v>
      </c>
      <c r="J22" s="40">
        <v>250</v>
      </c>
      <c r="K22" s="46">
        <f t="shared" ref="K22:K24" si="1">(E22+F22+H22+I22+J22)</f>
        <v>11384</v>
      </c>
      <c r="L22" s="47">
        <v>0</v>
      </c>
      <c r="M22" s="47">
        <v>0</v>
      </c>
      <c r="N22" s="72">
        <v>0</v>
      </c>
    </row>
    <row r="23" spans="1:14" s="25" customFormat="1" ht="14.25" customHeight="1" x14ac:dyDescent="0.25">
      <c r="A23" s="41">
        <v>12</v>
      </c>
      <c r="B23" s="39" t="s">
        <v>211</v>
      </c>
      <c r="C23" s="38" t="s">
        <v>212</v>
      </c>
      <c r="D23" s="39" t="s">
        <v>118</v>
      </c>
      <c r="E23" s="40">
        <f>6759</f>
        <v>6759</v>
      </c>
      <c r="F23" s="40">
        <f>2000</f>
        <v>2000</v>
      </c>
      <c r="G23" s="40">
        <v>0</v>
      </c>
      <c r="H23" s="40">
        <f>375</f>
        <v>375</v>
      </c>
      <c r="I23" s="40">
        <f>2000</f>
        <v>2000</v>
      </c>
      <c r="J23" s="40">
        <f>250</f>
        <v>250</v>
      </c>
      <c r="K23" s="46">
        <f t="shared" si="1"/>
        <v>11384</v>
      </c>
      <c r="L23" s="47">
        <v>0</v>
      </c>
      <c r="M23" s="47">
        <v>0</v>
      </c>
      <c r="N23" s="72">
        <v>0</v>
      </c>
    </row>
    <row r="24" spans="1:14" s="25" customFormat="1" ht="14.25" customHeight="1" x14ac:dyDescent="0.25">
      <c r="A24" s="41">
        <v>13</v>
      </c>
      <c r="B24" s="39" t="s">
        <v>143</v>
      </c>
      <c r="C24" s="38"/>
      <c r="D24" s="39" t="s">
        <v>118</v>
      </c>
      <c r="E24" s="40">
        <v>0</v>
      </c>
      <c r="F24" s="40">
        <v>0</v>
      </c>
      <c r="G24" s="40">
        <v>0</v>
      </c>
      <c r="H24" s="40">
        <v>0</v>
      </c>
      <c r="I24" s="40">
        <v>0</v>
      </c>
      <c r="J24" s="40">
        <v>0</v>
      </c>
      <c r="K24" s="46">
        <f t="shared" si="1"/>
        <v>0</v>
      </c>
      <c r="L24" s="47">
        <v>0</v>
      </c>
      <c r="M24" s="47">
        <v>0</v>
      </c>
      <c r="N24" s="72">
        <v>0</v>
      </c>
    </row>
    <row r="25" spans="1:14" s="25" customFormat="1" ht="14.25" customHeight="1" x14ac:dyDescent="0.25">
      <c r="A25" s="41">
        <v>14</v>
      </c>
      <c r="B25" s="39" t="s">
        <v>156</v>
      </c>
      <c r="C25" s="38" t="s">
        <v>157</v>
      </c>
      <c r="D25" s="39" t="s">
        <v>118</v>
      </c>
      <c r="E25" s="40">
        <v>6759</v>
      </c>
      <c r="F25" s="40">
        <v>2000</v>
      </c>
      <c r="G25" s="40">
        <v>0</v>
      </c>
      <c r="H25" s="40">
        <v>375</v>
      </c>
      <c r="I25" s="40">
        <v>2000</v>
      </c>
      <c r="J25" s="40">
        <v>250</v>
      </c>
      <c r="K25" s="46">
        <f t="shared" si="0"/>
        <v>11384</v>
      </c>
      <c r="L25" s="47">
        <v>0</v>
      </c>
      <c r="M25" s="47">
        <v>0</v>
      </c>
      <c r="N25" s="72">
        <v>0</v>
      </c>
    </row>
    <row r="26" spans="1:14" s="25" customFormat="1" ht="14.25" customHeight="1" x14ac:dyDescent="0.25">
      <c r="A26" s="41">
        <v>15</v>
      </c>
      <c r="B26" s="39" t="s">
        <v>168</v>
      </c>
      <c r="C26" s="38" t="s">
        <v>169</v>
      </c>
      <c r="D26" s="39" t="s">
        <v>118</v>
      </c>
      <c r="E26" s="40">
        <v>6759</v>
      </c>
      <c r="F26" s="40">
        <v>2000</v>
      </c>
      <c r="G26" s="40">
        <v>0</v>
      </c>
      <c r="H26" s="40">
        <v>375</v>
      </c>
      <c r="I26" s="40">
        <v>2000</v>
      </c>
      <c r="J26" s="40">
        <v>250</v>
      </c>
      <c r="K26" s="46">
        <f t="shared" si="0"/>
        <v>11384</v>
      </c>
      <c r="L26" s="47">
        <v>0</v>
      </c>
      <c r="M26" s="47">
        <v>0</v>
      </c>
      <c r="N26" s="72">
        <v>0</v>
      </c>
    </row>
    <row r="27" spans="1:14" s="25" customFormat="1" ht="14.25" customHeight="1" x14ac:dyDescent="0.25">
      <c r="A27" s="41">
        <v>16</v>
      </c>
      <c r="B27" s="39" t="s">
        <v>185</v>
      </c>
      <c r="C27" s="38" t="s">
        <v>186</v>
      </c>
      <c r="D27" s="39" t="s">
        <v>118</v>
      </c>
      <c r="E27" s="40">
        <v>6759</v>
      </c>
      <c r="F27" s="40">
        <v>2000</v>
      </c>
      <c r="G27" s="40">
        <v>0</v>
      </c>
      <c r="H27" s="40">
        <v>375</v>
      </c>
      <c r="I27" s="40">
        <v>2000</v>
      </c>
      <c r="J27" s="40">
        <v>250</v>
      </c>
      <c r="K27" s="46">
        <f t="shared" si="0"/>
        <v>11384</v>
      </c>
      <c r="L27" s="47">
        <v>0</v>
      </c>
      <c r="M27" s="47">
        <v>0</v>
      </c>
      <c r="N27" s="72">
        <v>0</v>
      </c>
    </row>
    <row r="28" spans="1:14" s="60" customFormat="1" ht="14.25" customHeight="1" x14ac:dyDescent="0.25">
      <c r="A28" s="41">
        <v>17</v>
      </c>
      <c r="B28" s="39" t="s">
        <v>196</v>
      </c>
      <c r="C28" s="38" t="s">
        <v>197</v>
      </c>
      <c r="D28" s="39" t="s">
        <v>119</v>
      </c>
      <c r="E28" s="57">
        <f>1105</f>
        <v>1105</v>
      </c>
      <c r="F28" s="57">
        <f>1000</f>
        <v>1000</v>
      </c>
      <c r="G28" s="57">
        <v>0</v>
      </c>
      <c r="H28" s="57">
        <v>0</v>
      </c>
      <c r="I28" s="57">
        <f>1062+218</f>
        <v>1280</v>
      </c>
      <c r="J28" s="57">
        <f>250</f>
        <v>250</v>
      </c>
      <c r="K28" s="58">
        <f>(E28+F28+G28+H28+I28+J28)</f>
        <v>3635</v>
      </c>
      <c r="L28" s="59">
        <v>0</v>
      </c>
      <c r="M28" s="59">
        <v>0</v>
      </c>
      <c r="N28" s="74">
        <v>0</v>
      </c>
    </row>
    <row r="29" spans="1:14" s="60" customFormat="1" ht="15.75" customHeight="1" x14ac:dyDescent="0.25">
      <c r="A29" s="41">
        <v>18</v>
      </c>
      <c r="B29" s="39" t="s">
        <v>172</v>
      </c>
      <c r="C29" s="38" t="s">
        <v>173</v>
      </c>
      <c r="D29" s="39" t="s">
        <v>119</v>
      </c>
      <c r="E29" s="57">
        <f>1105</f>
        <v>1105</v>
      </c>
      <c r="F29" s="57">
        <f>1000</f>
        <v>1000</v>
      </c>
      <c r="G29" s="57">
        <v>0</v>
      </c>
      <c r="H29" s="57">
        <v>0</v>
      </c>
      <c r="I29" s="57">
        <f>1000+62+218</f>
        <v>1280</v>
      </c>
      <c r="J29" s="57">
        <f>250</f>
        <v>250</v>
      </c>
      <c r="K29" s="58">
        <f>(E29+F29+G29+H29+I29+J29)</f>
        <v>3635</v>
      </c>
      <c r="L29" s="59">
        <v>0</v>
      </c>
      <c r="M29" s="59">
        <v>0</v>
      </c>
      <c r="N29" s="74">
        <v>0</v>
      </c>
    </row>
    <row r="30" spans="1:14" s="25" customFormat="1" ht="14.25" customHeight="1" x14ac:dyDescent="0.25">
      <c r="A30" s="66">
        <v>19</v>
      </c>
      <c r="B30" s="67" t="s">
        <v>195</v>
      </c>
      <c r="C30" s="68" t="s">
        <v>194</v>
      </c>
      <c r="D30" s="67" t="s">
        <v>120</v>
      </c>
      <c r="E30" s="40">
        <f>1168</f>
        <v>1168</v>
      </c>
      <c r="F30" s="40">
        <f>1000</f>
        <v>1000</v>
      </c>
      <c r="G30" s="40">
        <v>0</v>
      </c>
      <c r="H30" s="40">
        <v>0</v>
      </c>
      <c r="I30" s="40">
        <f>1063+218</f>
        <v>1281</v>
      </c>
      <c r="J30" s="40">
        <f>250</f>
        <v>250</v>
      </c>
      <c r="K30" s="46">
        <f>(E30+F30+G30+H30+I30+J30)</f>
        <v>3699</v>
      </c>
      <c r="L30" s="47">
        <v>0</v>
      </c>
      <c r="M30" s="47">
        <v>719.5</v>
      </c>
      <c r="N30" s="72">
        <v>0</v>
      </c>
    </row>
    <row r="31" spans="1:14" s="60" customFormat="1" ht="14.25" customHeight="1" x14ac:dyDescent="0.25">
      <c r="A31" s="41">
        <v>20</v>
      </c>
      <c r="B31" s="39" t="s">
        <v>198</v>
      </c>
      <c r="C31" s="38" t="s">
        <v>199</v>
      </c>
      <c r="D31" s="39" t="s">
        <v>120</v>
      </c>
      <c r="E31" s="57">
        <f>1168</f>
        <v>1168</v>
      </c>
      <c r="F31" s="57">
        <f>280</f>
        <v>280</v>
      </c>
      <c r="G31" s="57">
        <v>0</v>
      </c>
      <c r="H31" s="57">
        <v>0</v>
      </c>
      <c r="I31" s="57">
        <f>((1720+63+218))</f>
        <v>2001</v>
      </c>
      <c r="J31" s="57">
        <f>250</f>
        <v>250</v>
      </c>
      <c r="K31" s="58">
        <f>(E31+F31+G31+H31+I31+J31)</f>
        <v>3699</v>
      </c>
      <c r="L31" s="59">
        <v>0</v>
      </c>
      <c r="M31" s="59">
        <v>0</v>
      </c>
      <c r="N31" s="74">
        <v>0</v>
      </c>
    </row>
    <row r="32" spans="1:14" s="60" customFormat="1" ht="14.25" customHeight="1" x14ac:dyDescent="0.25">
      <c r="A32" s="41">
        <v>21</v>
      </c>
      <c r="B32" s="39" t="s">
        <v>131</v>
      </c>
      <c r="C32" s="38" t="s">
        <v>132</v>
      </c>
      <c r="D32" s="39" t="s">
        <v>120</v>
      </c>
      <c r="E32" s="57">
        <v>1168</v>
      </c>
      <c r="F32" s="57">
        <v>1000</v>
      </c>
      <c r="G32" s="57">
        <v>50</v>
      </c>
      <c r="H32" s="57">
        <v>0</v>
      </c>
      <c r="I32" s="57">
        <f>1000+63+218</f>
        <v>1281</v>
      </c>
      <c r="J32" s="57">
        <v>250</v>
      </c>
      <c r="K32" s="58">
        <f>(E32+F32+G32+H32+I32+J32)</f>
        <v>3749</v>
      </c>
      <c r="L32" s="59">
        <v>0</v>
      </c>
      <c r="M32" s="59">
        <v>0</v>
      </c>
      <c r="N32" s="74">
        <v>0</v>
      </c>
    </row>
    <row r="33" spans="1:14" s="25" customFormat="1" ht="13.5" customHeight="1" x14ac:dyDescent="0.25">
      <c r="A33" s="94" t="s">
        <v>126</v>
      </c>
      <c r="B33" s="95"/>
      <c r="C33" s="95"/>
      <c r="D33" s="95"/>
      <c r="E33" s="69"/>
      <c r="F33" s="69"/>
      <c r="G33" s="69"/>
      <c r="H33" s="69"/>
      <c r="I33" s="69"/>
      <c r="J33" s="69"/>
      <c r="K33" s="69"/>
      <c r="L33" s="49"/>
      <c r="M33" s="49"/>
      <c r="N33" s="73"/>
    </row>
    <row r="34" spans="1:14" s="25" customFormat="1" ht="14.25" customHeight="1" x14ac:dyDescent="0.25">
      <c r="A34" s="41">
        <v>22</v>
      </c>
      <c r="B34" s="39" t="s">
        <v>182</v>
      </c>
      <c r="C34" s="38" t="s">
        <v>191</v>
      </c>
      <c r="D34" s="39" t="s">
        <v>122</v>
      </c>
      <c r="E34" s="40">
        <v>3757</v>
      </c>
      <c r="F34" s="40">
        <v>1800</v>
      </c>
      <c r="G34" s="40">
        <v>0</v>
      </c>
      <c r="H34" s="40">
        <v>375</v>
      </c>
      <c r="I34" s="40">
        <v>1800</v>
      </c>
      <c r="J34" s="40">
        <v>250</v>
      </c>
      <c r="K34" s="46">
        <f>E34+F34+G34+H34+I34+J34</f>
        <v>7982</v>
      </c>
      <c r="L34" s="47">
        <v>0</v>
      </c>
      <c r="M34" s="47">
        <v>0</v>
      </c>
      <c r="N34" s="72">
        <v>0</v>
      </c>
    </row>
    <row r="35" spans="1:14" s="25" customFormat="1" ht="13.5" customHeight="1" x14ac:dyDescent="0.25">
      <c r="A35" s="94" t="s">
        <v>123</v>
      </c>
      <c r="B35" s="95"/>
      <c r="C35" s="95"/>
      <c r="D35" s="95"/>
      <c r="E35" s="69"/>
      <c r="F35" s="69"/>
      <c r="G35" s="69"/>
      <c r="H35" s="69"/>
      <c r="I35" s="69"/>
      <c r="J35" s="69"/>
      <c r="K35" s="69"/>
      <c r="L35" s="49"/>
      <c r="M35" s="49"/>
      <c r="N35" s="73"/>
    </row>
    <row r="36" spans="1:14" s="25" customFormat="1" ht="14.25" customHeight="1" x14ac:dyDescent="0.25">
      <c r="A36" s="41">
        <v>23</v>
      </c>
      <c r="B36" s="39" t="s">
        <v>187</v>
      </c>
      <c r="C36" s="38" t="s">
        <v>188</v>
      </c>
      <c r="D36" s="39" t="s">
        <v>118</v>
      </c>
      <c r="E36" s="40">
        <v>6759</v>
      </c>
      <c r="F36" s="40">
        <v>2000</v>
      </c>
      <c r="G36" s="40">
        <v>0</v>
      </c>
      <c r="H36" s="40">
        <v>375</v>
      </c>
      <c r="I36" s="40">
        <v>2000</v>
      </c>
      <c r="J36" s="40">
        <v>250</v>
      </c>
      <c r="K36" s="46">
        <f>(E36+F36+G36+H36+I36+J36)</f>
        <v>11384</v>
      </c>
      <c r="L36" s="47">
        <v>0</v>
      </c>
      <c r="M36" s="47">
        <v>0</v>
      </c>
      <c r="N36" s="72">
        <v>0</v>
      </c>
    </row>
    <row r="37" spans="1:14" s="25" customFormat="1" ht="14.25" customHeight="1" x14ac:dyDescent="0.25">
      <c r="A37" s="41">
        <v>24</v>
      </c>
      <c r="B37" s="39" t="s">
        <v>202</v>
      </c>
      <c r="C37" s="38" t="s">
        <v>203</v>
      </c>
      <c r="D37" s="39" t="s">
        <v>118</v>
      </c>
      <c r="E37" s="40">
        <v>6759</v>
      </c>
      <c r="F37" s="40">
        <v>2000</v>
      </c>
      <c r="G37" s="40">
        <v>0</v>
      </c>
      <c r="H37" s="40">
        <v>375</v>
      </c>
      <c r="I37" s="40">
        <v>2000</v>
      </c>
      <c r="J37" s="40">
        <v>250</v>
      </c>
      <c r="K37" s="46">
        <f>(E37+F37+G37+H37+I37+J37)</f>
        <v>11384</v>
      </c>
      <c r="L37" s="47">
        <v>0</v>
      </c>
      <c r="M37" s="47">
        <v>0</v>
      </c>
      <c r="N37" s="72">
        <v>0</v>
      </c>
    </row>
    <row r="38" spans="1:14" s="25" customFormat="1" ht="14.25" customHeight="1" x14ac:dyDescent="0.25">
      <c r="A38" s="41">
        <v>25</v>
      </c>
      <c r="B38" s="39" t="s">
        <v>158</v>
      </c>
      <c r="C38" s="38" t="s">
        <v>159</v>
      </c>
      <c r="D38" s="39" t="s">
        <v>118</v>
      </c>
      <c r="E38" s="40">
        <v>6759</v>
      </c>
      <c r="F38" s="40">
        <v>2000</v>
      </c>
      <c r="G38" s="40">
        <v>0</v>
      </c>
      <c r="H38" s="40">
        <v>375</v>
      </c>
      <c r="I38" s="40">
        <v>2000</v>
      </c>
      <c r="J38" s="40">
        <v>250</v>
      </c>
      <c r="K38" s="46">
        <f>(E38+F38+G38+H38+I38+J38)</f>
        <v>11384</v>
      </c>
      <c r="L38" s="47">
        <v>0</v>
      </c>
      <c r="M38" s="47">
        <v>0</v>
      </c>
      <c r="N38" s="72">
        <v>0</v>
      </c>
    </row>
    <row r="39" spans="1:14" s="25" customFormat="1" ht="14.25" customHeight="1" x14ac:dyDescent="0.25">
      <c r="A39" s="41">
        <v>26</v>
      </c>
      <c r="B39" s="39" t="s">
        <v>204</v>
      </c>
      <c r="C39" s="38" t="s">
        <v>205</v>
      </c>
      <c r="D39" s="39" t="s">
        <v>118</v>
      </c>
      <c r="E39" s="40">
        <f>6759</f>
        <v>6759</v>
      </c>
      <c r="F39" s="40">
        <f>2000</f>
        <v>2000</v>
      </c>
      <c r="G39" s="40">
        <v>0</v>
      </c>
      <c r="H39" s="40">
        <f>375</f>
        <v>375</v>
      </c>
      <c r="I39" s="40">
        <f>2000</f>
        <v>2000</v>
      </c>
      <c r="J39" s="40">
        <f>250</f>
        <v>250</v>
      </c>
      <c r="K39" s="46">
        <f>(E39+F39+G39+H39+I39+J39)</f>
        <v>11384</v>
      </c>
      <c r="L39" s="47">
        <v>0</v>
      </c>
      <c r="M39" s="47">
        <v>0</v>
      </c>
      <c r="N39" s="72">
        <v>0</v>
      </c>
    </row>
    <row r="40" spans="1:14" s="25" customFormat="1" ht="13.5" customHeight="1" x14ac:dyDescent="0.25">
      <c r="A40" s="94" t="s">
        <v>127</v>
      </c>
      <c r="B40" s="95"/>
      <c r="C40" s="95"/>
      <c r="D40" s="95"/>
      <c r="E40" s="69"/>
      <c r="F40" s="69"/>
      <c r="G40" s="69"/>
      <c r="H40" s="69"/>
      <c r="I40" s="69"/>
      <c r="J40" s="69"/>
      <c r="K40" s="69"/>
      <c r="L40" s="49"/>
      <c r="M40" s="49"/>
      <c r="N40" s="73"/>
    </row>
    <row r="41" spans="1:14" s="25" customFormat="1" ht="14.25" customHeight="1" x14ac:dyDescent="0.25">
      <c r="A41" s="41">
        <v>27</v>
      </c>
      <c r="B41" s="39" t="s">
        <v>200</v>
      </c>
      <c r="C41" s="38" t="s">
        <v>201</v>
      </c>
      <c r="D41" s="39" t="s">
        <v>118</v>
      </c>
      <c r="E41" s="40">
        <f>6759</f>
        <v>6759</v>
      </c>
      <c r="F41" s="40">
        <f>2000</f>
        <v>2000</v>
      </c>
      <c r="G41" s="40">
        <v>0</v>
      </c>
      <c r="H41" s="40">
        <f>375</f>
        <v>375</v>
      </c>
      <c r="I41" s="40">
        <f>2000</f>
        <v>2000</v>
      </c>
      <c r="J41" s="40">
        <f>250</f>
        <v>250</v>
      </c>
      <c r="K41" s="58">
        <f>(E41+F41+H41+I41+J41)</f>
        <v>11384</v>
      </c>
      <c r="L41" s="47">
        <v>0</v>
      </c>
      <c r="M41" s="47">
        <v>0</v>
      </c>
      <c r="N41" s="72">
        <v>0</v>
      </c>
    </row>
    <row r="42" spans="1:14" s="60" customFormat="1" ht="28.5" customHeight="1" x14ac:dyDescent="0.25">
      <c r="A42" s="41">
        <v>28</v>
      </c>
      <c r="B42" s="39" t="s">
        <v>192</v>
      </c>
      <c r="C42" s="38" t="s">
        <v>193</v>
      </c>
      <c r="D42" s="39" t="s">
        <v>122</v>
      </c>
      <c r="E42" s="57">
        <v>3757</v>
      </c>
      <c r="F42" s="57">
        <v>1800</v>
      </c>
      <c r="G42" s="57">
        <v>0</v>
      </c>
      <c r="H42" s="57">
        <v>375</v>
      </c>
      <c r="I42" s="57">
        <v>1800</v>
      </c>
      <c r="J42" s="57">
        <v>250</v>
      </c>
      <c r="K42" s="58">
        <f>(E42+F42+H42+I42+J42)</f>
        <v>7982</v>
      </c>
      <c r="L42" s="59">
        <v>0</v>
      </c>
      <c r="M42" s="59">
        <v>0</v>
      </c>
      <c r="N42" s="74">
        <v>0</v>
      </c>
    </row>
    <row r="43" spans="1:14" s="60" customFormat="1" ht="14.25" customHeight="1" x14ac:dyDescent="0.25">
      <c r="A43" s="41">
        <v>29</v>
      </c>
      <c r="B43" s="39" t="s">
        <v>143</v>
      </c>
      <c r="C43" s="38"/>
      <c r="D43" s="39" t="s">
        <v>122</v>
      </c>
      <c r="E43" s="57">
        <v>0</v>
      </c>
      <c r="F43" s="57">
        <v>0</v>
      </c>
      <c r="G43" s="57">
        <v>0</v>
      </c>
      <c r="H43" s="57">
        <v>0</v>
      </c>
      <c r="I43" s="57">
        <v>0</v>
      </c>
      <c r="J43" s="57">
        <v>0</v>
      </c>
      <c r="K43" s="58">
        <f>(E43+F43+H43+I43+J43)</f>
        <v>0</v>
      </c>
      <c r="L43" s="59">
        <v>0</v>
      </c>
      <c r="M43" s="59">
        <v>0</v>
      </c>
      <c r="N43" s="74">
        <v>0</v>
      </c>
    </row>
    <row r="44" spans="1:14" s="25" customFormat="1" ht="14.25" customHeight="1" x14ac:dyDescent="0.25">
      <c r="A44" s="41">
        <v>30</v>
      </c>
      <c r="B44" s="39" t="s">
        <v>140</v>
      </c>
      <c r="C44" s="38" t="s">
        <v>139</v>
      </c>
      <c r="D44" s="39" t="s">
        <v>118</v>
      </c>
      <c r="E44" s="40">
        <f>6759</f>
        <v>6759</v>
      </c>
      <c r="F44" s="40">
        <v>2000</v>
      </c>
      <c r="G44" s="40">
        <v>0</v>
      </c>
      <c r="H44" s="40">
        <f>375</f>
        <v>375</v>
      </c>
      <c r="I44" s="40">
        <f>2000</f>
        <v>2000</v>
      </c>
      <c r="J44" s="40">
        <f>250</f>
        <v>250</v>
      </c>
      <c r="K44" s="58">
        <f>(E44+F44+H44+I44+J44)</f>
        <v>11384</v>
      </c>
      <c r="L44" s="47">
        <v>0</v>
      </c>
      <c r="M44" s="47">
        <v>0</v>
      </c>
      <c r="N44" s="72">
        <v>0</v>
      </c>
    </row>
    <row r="45" spans="1:14" s="25" customFormat="1" ht="13.5" customHeight="1" x14ac:dyDescent="0.25">
      <c r="A45" s="94" t="s">
        <v>124</v>
      </c>
      <c r="B45" s="95"/>
      <c r="C45" s="95"/>
      <c r="D45" s="95"/>
      <c r="E45" s="69"/>
      <c r="F45" s="69"/>
      <c r="G45" s="69"/>
      <c r="H45" s="69"/>
      <c r="I45" s="69"/>
      <c r="J45" s="69"/>
      <c r="K45" s="69"/>
      <c r="L45" s="49"/>
      <c r="M45" s="49"/>
      <c r="N45" s="73"/>
    </row>
    <row r="46" spans="1:14" s="25" customFormat="1" ht="14.25" customHeight="1" x14ac:dyDescent="0.25">
      <c r="A46" s="41">
        <v>31</v>
      </c>
      <c r="B46" s="39" t="s">
        <v>144</v>
      </c>
      <c r="C46" s="38" t="s">
        <v>142</v>
      </c>
      <c r="D46" s="39" t="s">
        <v>118</v>
      </c>
      <c r="E46" s="40">
        <f>6759</f>
        <v>6759</v>
      </c>
      <c r="F46" s="40">
        <v>2000</v>
      </c>
      <c r="G46" s="40">
        <v>0</v>
      </c>
      <c r="H46" s="40">
        <f>375</f>
        <v>375</v>
      </c>
      <c r="I46" s="40">
        <f>2000</f>
        <v>2000</v>
      </c>
      <c r="J46" s="40">
        <f>250</f>
        <v>250</v>
      </c>
      <c r="K46" s="58">
        <f>(E46+F46+H46+I46+J46)</f>
        <v>11384</v>
      </c>
      <c r="L46" s="47">
        <v>0</v>
      </c>
      <c r="M46" s="47">
        <v>0</v>
      </c>
      <c r="N46" s="72">
        <v>0</v>
      </c>
    </row>
    <row r="47" spans="1:14" s="60" customFormat="1" ht="14.25" customHeight="1" x14ac:dyDescent="0.25">
      <c r="A47" s="41">
        <v>32</v>
      </c>
      <c r="B47" s="39" t="s">
        <v>189</v>
      </c>
      <c r="C47" s="38" t="s">
        <v>190</v>
      </c>
      <c r="D47" s="39" t="s">
        <v>122</v>
      </c>
      <c r="E47" s="57">
        <f>3757</f>
        <v>3757</v>
      </c>
      <c r="F47" s="57">
        <f>1800</f>
        <v>1800</v>
      </c>
      <c r="G47" s="57">
        <v>0</v>
      </c>
      <c r="H47" s="57">
        <f>375</f>
        <v>375</v>
      </c>
      <c r="I47" s="57">
        <f>1800</f>
        <v>1800</v>
      </c>
      <c r="J47" s="57">
        <f>250</f>
        <v>250</v>
      </c>
      <c r="K47" s="58">
        <f>(E47+F47+H47+I47+J47)</f>
        <v>7982</v>
      </c>
      <c r="L47" s="59">
        <v>0</v>
      </c>
      <c r="M47" s="59">
        <v>0</v>
      </c>
      <c r="N47" s="74">
        <v>0</v>
      </c>
    </row>
    <row r="48" spans="1:14" s="60" customFormat="1" ht="14.25" customHeight="1" x14ac:dyDescent="0.25">
      <c r="A48" s="41">
        <v>33</v>
      </c>
      <c r="B48" s="39" t="s">
        <v>176</v>
      </c>
      <c r="C48" s="38" t="s">
        <v>177</v>
      </c>
      <c r="D48" s="39" t="s">
        <v>118</v>
      </c>
      <c r="E48" s="57">
        <v>6759</v>
      </c>
      <c r="F48" s="57">
        <v>2000</v>
      </c>
      <c r="G48" s="57">
        <v>0</v>
      </c>
      <c r="H48" s="57">
        <v>375</v>
      </c>
      <c r="I48" s="57">
        <v>2000</v>
      </c>
      <c r="J48" s="57">
        <v>250</v>
      </c>
      <c r="K48" s="58">
        <f>(E48+F48+H48+I48+J48)</f>
        <v>11384</v>
      </c>
      <c r="L48" s="59">
        <v>0</v>
      </c>
      <c r="M48" s="59">
        <v>0</v>
      </c>
      <c r="N48" s="74">
        <v>0</v>
      </c>
    </row>
    <row r="49" spans="1:18" s="25" customFormat="1" ht="13.5" customHeight="1" x14ac:dyDescent="0.25">
      <c r="A49" s="94" t="s">
        <v>125</v>
      </c>
      <c r="B49" s="95"/>
      <c r="C49" s="95"/>
      <c r="D49" s="95"/>
      <c r="E49" s="69"/>
      <c r="F49" s="69"/>
      <c r="G49" s="69"/>
      <c r="H49" s="69"/>
      <c r="I49" s="69"/>
      <c r="J49" s="69"/>
      <c r="K49" s="69"/>
      <c r="L49" s="49"/>
      <c r="M49" s="49"/>
      <c r="N49" s="73"/>
    </row>
    <row r="50" spans="1:18" s="25" customFormat="1" ht="14.25" customHeight="1" x14ac:dyDescent="0.25">
      <c r="A50" s="41">
        <v>34</v>
      </c>
      <c r="B50" s="39" t="s">
        <v>167</v>
      </c>
      <c r="C50" s="38" t="s">
        <v>209</v>
      </c>
      <c r="D50" s="39" t="s">
        <v>118</v>
      </c>
      <c r="E50" s="40">
        <v>6759</v>
      </c>
      <c r="F50" s="40">
        <v>2000</v>
      </c>
      <c r="G50" s="40">
        <v>0</v>
      </c>
      <c r="H50" s="40">
        <v>375</v>
      </c>
      <c r="I50" s="40">
        <v>2000</v>
      </c>
      <c r="J50" s="40">
        <f>250</f>
        <v>250</v>
      </c>
      <c r="K50" s="58">
        <f>(E50+F50+H50+I50+J50)</f>
        <v>11384</v>
      </c>
      <c r="L50" s="47">
        <v>0</v>
      </c>
      <c r="M50" s="47">
        <v>0</v>
      </c>
      <c r="N50" s="72">
        <v>0</v>
      </c>
    </row>
    <row r="51" spans="1:18" s="25" customFormat="1" ht="14.25" customHeight="1" x14ac:dyDescent="0.25">
      <c r="A51" s="66">
        <v>35</v>
      </c>
      <c r="B51" s="67" t="s">
        <v>143</v>
      </c>
      <c r="C51" s="68" t="s">
        <v>210</v>
      </c>
      <c r="D51" s="67" t="s">
        <v>122</v>
      </c>
      <c r="E51" s="40">
        <v>0</v>
      </c>
      <c r="F51" s="40">
        <v>0</v>
      </c>
      <c r="G51" s="40">
        <v>0</v>
      </c>
      <c r="H51" s="40">
        <v>0</v>
      </c>
      <c r="I51" s="40">
        <v>0</v>
      </c>
      <c r="J51" s="40">
        <v>0</v>
      </c>
      <c r="K51" s="46">
        <f>(E51+F51+H51+I51+J51)</f>
        <v>0</v>
      </c>
      <c r="L51" s="47">
        <v>0</v>
      </c>
      <c r="M51" s="47">
        <v>0</v>
      </c>
      <c r="N51" s="72">
        <v>0</v>
      </c>
    </row>
    <row r="52" spans="1:18" s="25" customFormat="1" ht="14.25" customHeight="1" x14ac:dyDescent="0.25">
      <c r="A52" s="41">
        <v>36</v>
      </c>
      <c r="B52" s="39" t="s">
        <v>155</v>
      </c>
      <c r="C52" s="38" t="s">
        <v>135</v>
      </c>
      <c r="D52" s="39" t="s">
        <v>118</v>
      </c>
      <c r="E52" s="40">
        <v>6759</v>
      </c>
      <c r="F52" s="40">
        <v>2000</v>
      </c>
      <c r="G52" s="40">
        <v>0</v>
      </c>
      <c r="H52" s="40">
        <v>375</v>
      </c>
      <c r="I52" s="40">
        <v>2000</v>
      </c>
      <c r="J52" s="40">
        <v>250</v>
      </c>
      <c r="K52" s="58">
        <f>(E52+F52+H52+I52+J52)</f>
        <v>11384</v>
      </c>
      <c r="L52" s="47">
        <v>0</v>
      </c>
      <c r="M52" s="47">
        <v>0</v>
      </c>
      <c r="N52" s="72">
        <v>0</v>
      </c>
    </row>
    <row r="53" spans="1:18" s="25" customFormat="1" ht="13.5" customHeight="1" x14ac:dyDescent="0.25">
      <c r="A53" s="94" t="s">
        <v>129</v>
      </c>
      <c r="B53" s="95"/>
      <c r="C53" s="95"/>
      <c r="D53" s="95"/>
      <c r="E53" s="69"/>
      <c r="F53" s="69"/>
      <c r="G53" s="69"/>
      <c r="H53" s="69"/>
      <c r="I53" s="69"/>
      <c r="J53" s="69"/>
      <c r="K53" s="69"/>
      <c r="L53" s="49"/>
      <c r="M53" s="49"/>
      <c r="N53" s="73"/>
    </row>
    <row r="54" spans="1:18" s="60" customFormat="1" ht="14.25" customHeight="1" x14ac:dyDescent="0.25">
      <c r="A54" s="41">
        <v>37</v>
      </c>
      <c r="B54" s="39" t="s">
        <v>183</v>
      </c>
      <c r="C54" s="38" t="s">
        <v>184</v>
      </c>
      <c r="D54" s="39" t="s">
        <v>118</v>
      </c>
      <c r="E54" s="57">
        <f>6759</f>
        <v>6759</v>
      </c>
      <c r="F54" s="57">
        <f>2000</f>
        <v>2000</v>
      </c>
      <c r="G54" s="57">
        <v>0</v>
      </c>
      <c r="H54" s="57">
        <f>375</f>
        <v>375</v>
      </c>
      <c r="I54" s="57">
        <f>2000</f>
        <v>2000</v>
      </c>
      <c r="J54" s="57">
        <f>250</f>
        <v>250</v>
      </c>
      <c r="K54" s="58">
        <f>(E54+F54+H54+I54+J54)</f>
        <v>11384</v>
      </c>
      <c r="L54" s="59">
        <v>0</v>
      </c>
      <c r="M54" s="59">
        <v>748</v>
      </c>
      <c r="N54" s="74">
        <v>0</v>
      </c>
    </row>
    <row r="55" spans="1:18" s="25" customFormat="1" ht="14.25" customHeight="1" x14ac:dyDescent="0.25">
      <c r="A55" s="41">
        <v>38</v>
      </c>
      <c r="B55" s="39" t="s">
        <v>143</v>
      </c>
      <c r="C55" s="38"/>
      <c r="D55" s="39" t="s">
        <v>122</v>
      </c>
      <c r="E55" s="40">
        <v>0</v>
      </c>
      <c r="F55" s="40">
        <v>0</v>
      </c>
      <c r="G55" s="40">
        <v>0</v>
      </c>
      <c r="H55" s="40">
        <v>0</v>
      </c>
      <c r="I55" s="40">
        <v>0</v>
      </c>
      <c r="J55" s="40">
        <v>0</v>
      </c>
      <c r="K55" s="58">
        <v>0</v>
      </c>
      <c r="L55" s="47">
        <v>0</v>
      </c>
      <c r="M55" s="47">
        <v>0</v>
      </c>
      <c r="N55" s="72">
        <v>0</v>
      </c>
    </row>
    <row r="56" spans="1:18" s="60" customFormat="1" ht="14.25" customHeight="1" thickBot="1" x14ac:dyDescent="0.3">
      <c r="A56" s="42">
        <v>39</v>
      </c>
      <c r="B56" s="39" t="s">
        <v>174</v>
      </c>
      <c r="C56" s="38" t="s">
        <v>175</v>
      </c>
      <c r="D56" s="43" t="s">
        <v>118</v>
      </c>
      <c r="E56" s="65">
        <v>6759</v>
      </c>
      <c r="F56" s="65">
        <v>2000</v>
      </c>
      <c r="G56" s="65">
        <v>0</v>
      </c>
      <c r="H56" s="65">
        <v>375</v>
      </c>
      <c r="I56" s="65">
        <v>2000</v>
      </c>
      <c r="J56" s="65">
        <v>250</v>
      </c>
      <c r="K56" s="58">
        <f>(E56+F56+H56+I56+J56)</f>
        <v>11384</v>
      </c>
      <c r="L56" s="59">
        <v>0</v>
      </c>
      <c r="M56" s="59">
        <v>749</v>
      </c>
      <c r="N56" s="74">
        <v>0</v>
      </c>
    </row>
    <row r="57" spans="1:18" ht="16.5" thickBot="1" x14ac:dyDescent="0.3">
      <c r="A57" s="110" t="s">
        <v>20</v>
      </c>
      <c r="B57" s="111"/>
      <c r="C57" s="111"/>
      <c r="D57" s="112"/>
      <c r="E57" s="54">
        <f t="shared" ref="E57:J57" si="2">SUM(E9:E56)</f>
        <v>165766</v>
      </c>
      <c r="F57" s="54">
        <f t="shared" si="2"/>
        <v>55480</v>
      </c>
      <c r="G57" s="54">
        <f t="shared" si="2"/>
        <v>50</v>
      </c>
      <c r="H57" s="54">
        <f t="shared" si="2"/>
        <v>9000</v>
      </c>
      <c r="I57" s="54">
        <f t="shared" si="2"/>
        <v>58523</v>
      </c>
      <c r="J57" s="54">
        <f t="shared" si="2"/>
        <v>8000</v>
      </c>
      <c r="K57" s="54">
        <f>SUM(K9:K56)</f>
        <v>296819</v>
      </c>
      <c r="L57" s="55">
        <f>SUM(L9:L56)</f>
        <v>0</v>
      </c>
      <c r="M57" s="56">
        <f>SUM(M9:M56)</f>
        <v>2216.5</v>
      </c>
      <c r="N57" s="56">
        <f>SUM(N9:N56)</f>
        <v>0</v>
      </c>
    </row>
    <row r="58" spans="1:18" ht="12.75" customHeight="1" thickBot="1" x14ac:dyDescent="0.3">
      <c r="A58" s="106" t="s">
        <v>138</v>
      </c>
      <c r="B58" s="107"/>
      <c r="C58" s="113" t="s">
        <v>213</v>
      </c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15"/>
    </row>
    <row r="59" spans="1:18" ht="12.75" customHeight="1" thickBot="1" x14ac:dyDescent="0.3">
      <c r="A59" s="106"/>
      <c r="B59" s="107"/>
      <c r="C59" s="113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5"/>
    </row>
    <row r="60" spans="1:18" ht="12.75" customHeight="1" thickBot="1" x14ac:dyDescent="0.3">
      <c r="A60" s="108"/>
      <c r="B60" s="109"/>
      <c r="C60" s="118"/>
      <c r="D60" s="119"/>
      <c r="E60" s="119"/>
      <c r="F60" s="119"/>
      <c r="G60" s="119"/>
      <c r="H60" s="119"/>
      <c r="I60" s="119"/>
      <c r="J60" s="119"/>
      <c r="K60" s="119"/>
      <c r="L60" s="119"/>
      <c r="M60" s="119"/>
      <c r="N60" s="120"/>
      <c r="P60" s="64"/>
      <c r="Q60" s="81"/>
    </row>
    <row r="61" spans="1:18" ht="11.25" customHeight="1" x14ac:dyDescent="0.25">
      <c r="A61" s="29"/>
      <c r="B61" s="37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Q61" s="81"/>
    </row>
    <row r="62" spans="1:18" ht="11.25" customHeight="1" x14ac:dyDescent="0.25">
      <c r="A62" s="29"/>
      <c r="B62" s="37"/>
      <c r="C62" s="37"/>
      <c r="D62" s="37"/>
      <c r="E62" s="37"/>
      <c r="F62" s="37"/>
      <c r="G62" s="27"/>
      <c r="H62" s="27"/>
      <c r="I62" s="27"/>
      <c r="J62" s="27"/>
      <c r="K62" s="28"/>
      <c r="M62" s="75"/>
      <c r="P62" s="80"/>
      <c r="Q62" s="81"/>
      <c r="R62" s="80"/>
    </row>
    <row r="63" spans="1:18" ht="11.25" customHeight="1" x14ac:dyDescent="0.25">
      <c r="A63" s="29"/>
      <c r="B63" s="37"/>
      <c r="C63" s="37"/>
      <c r="D63" s="37"/>
      <c r="E63" s="37"/>
      <c r="F63" s="37"/>
      <c r="G63" s="27"/>
      <c r="H63" s="27"/>
      <c r="I63" s="27"/>
      <c r="J63" s="27"/>
      <c r="K63" s="28"/>
      <c r="M63" s="63"/>
    </row>
    <row r="64" spans="1:18" ht="11.25" customHeight="1" x14ac:dyDescent="0.25">
      <c r="A64" s="29"/>
      <c r="B64" s="36" t="s">
        <v>133</v>
      </c>
      <c r="C64" s="37"/>
      <c r="D64" s="37"/>
      <c r="E64" s="37"/>
      <c r="F64" s="37"/>
      <c r="G64" s="27"/>
      <c r="H64" s="52" t="s">
        <v>160</v>
      </c>
      <c r="I64" s="27"/>
      <c r="J64" s="78"/>
      <c r="K64" s="77"/>
      <c r="M64" s="76"/>
    </row>
    <row r="65" spans="1:16" ht="12" customHeight="1" x14ac:dyDescent="0.25">
      <c r="A65" s="29"/>
      <c r="B65" s="35"/>
      <c r="E65" s="35"/>
      <c r="F65" s="35"/>
      <c r="G65" s="27"/>
      <c r="H65" s="27"/>
      <c r="I65" s="116"/>
      <c r="J65" s="116"/>
      <c r="K65" s="116"/>
      <c r="M65" s="64"/>
    </row>
    <row r="66" spans="1:16" ht="15" customHeight="1" x14ac:dyDescent="0.25">
      <c r="A66" s="29"/>
      <c r="I66" s="117"/>
      <c r="J66" s="117"/>
      <c r="K66" s="117"/>
      <c r="M66" s="64"/>
    </row>
    <row r="67" spans="1:16" ht="12" customHeight="1" x14ac:dyDescent="0.25">
      <c r="A67" s="29"/>
      <c r="B67" s="35"/>
      <c r="C67" s="104"/>
      <c r="D67" s="104"/>
      <c r="E67" s="35"/>
      <c r="F67" s="35"/>
      <c r="G67" s="27"/>
      <c r="H67" s="62"/>
      <c r="I67" s="62"/>
      <c r="J67" s="62"/>
      <c r="K67" s="62"/>
      <c r="L67" s="62"/>
      <c r="M67" s="64"/>
    </row>
    <row r="68" spans="1:16" ht="15" x14ac:dyDescent="0.25">
      <c r="A68" s="29"/>
      <c r="B68" s="36"/>
      <c r="C68" s="104"/>
      <c r="D68" s="104"/>
      <c r="E68" s="79"/>
      <c r="F68" s="35"/>
      <c r="G68" s="27"/>
      <c r="H68" s="61"/>
      <c r="I68" s="61"/>
      <c r="J68" s="61"/>
      <c r="K68" s="61"/>
      <c r="L68" s="61"/>
      <c r="M68" s="61"/>
      <c r="N68" s="61"/>
      <c r="O68" s="61"/>
      <c r="P68" s="61"/>
    </row>
    <row r="69" spans="1:16" ht="12" customHeight="1" x14ac:dyDescent="0.25">
      <c r="A69" s="29"/>
      <c r="B69" s="35"/>
      <c r="C69" s="35"/>
      <c r="D69" s="35"/>
      <c r="E69" s="35"/>
      <c r="F69" s="35"/>
      <c r="G69" s="27"/>
      <c r="H69" s="27"/>
      <c r="I69" s="27"/>
      <c r="J69" s="27"/>
      <c r="K69" s="28"/>
    </row>
    <row r="70" spans="1:16" ht="18" customHeight="1" x14ac:dyDescent="0.25">
      <c r="A70" s="30"/>
      <c r="B70" s="36"/>
      <c r="D70" s="31"/>
      <c r="E70" s="32"/>
      <c r="F70" s="32"/>
      <c r="G70" s="32"/>
      <c r="H70" s="32"/>
      <c r="I70" s="32"/>
      <c r="K70" s="33"/>
    </row>
    <row r="73" spans="1:16" x14ac:dyDescent="0.25">
      <c r="K73" s="64"/>
    </row>
    <row r="75" spans="1:16" x14ac:dyDescent="0.25">
      <c r="K75" s="80"/>
    </row>
    <row r="76" spans="1:16" x14ac:dyDescent="0.25">
      <c r="M76" s="81"/>
    </row>
  </sheetData>
  <autoFilter ref="A7:K70" xr:uid="{00000000-0009-0000-0000-000001000000}"/>
  <mergeCells count="24">
    <mergeCell ref="C68:D68"/>
    <mergeCell ref="A40:D40"/>
    <mergeCell ref="A35:D35"/>
    <mergeCell ref="C67:D67"/>
    <mergeCell ref="A33:D33"/>
    <mergeCell ref="C61:N61"/>
    <mergeCell ref="A58:B60"/>
    <mergeCell ref="A57:D57"/>
    <mergeCell ref="C58:N58"/>
    <mergeCell ref="C59:N59"/>
    <mergeCell ref="C60:N60"/>
    <mergeCell ref="I65:K65"/>
    <mergeCell ref="I66:K66"/>
    <mergeCell ref="A1:N1"/>
    <mergeCell ref="A2:N2"/>
    <mergeCell ref="A3:N4"/>
    <mergeCell ref="A12:D12"/>
    <mergeCell ref="A8:D8"/>
    <mergeCell ref="A6:N6"/>
    <mergeCell ref="A14:D14"/>
    <mergeCell ref="A53:D53"/>
    <mergeCell ref="A49:D49"/>
    <mergeCell ref="A45:D45"/>
    <mergeCell ref="A17:D17"/>
  </mergeCells>
  <printOptions horizontalCentered="1"/>
  <pageMargins left="1.3779527559055118" right="0.39370078740157483" top="0.51181102362204722" bottom="0.39370078740157483" header="0" footer="0"/>
  <pageSetup paperSize="5" scale="54" orientation="landscape" horizont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FEBRERO</vt:lpstr>
      <vt:lpstr>IGSNS</vt:lpstr>
      <vt:lpstr>IGSNS!Área_de_impresión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Lic. Diego Ricardo Samayoa Hernández</cp:lastModifiedBy>
  <cp:lastPrinted>2025-05-05T22:46:23Z</cp:lastPrinted>
  <dcterms:created xsi:type="dcterms:W3CDTF">2012-02-17T14:26:53Z</dcterms:created>
  <dcterms:modified xsi:type="dcterms:W3CDTF">2025-06-03T15:56:33Z</dcterms:modified>
</cp:coreProperties>
</file>