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cursos Humanos\3. DEPARTAMENTO DE GESTIÓN DE PERSONAL\2026\UIP\05Mayo\"/>
    </mc:Choice>
  </mc:AlternateContent>
  <xr:revisionPtr revIDLastSave="0" documentId="13_ncr:1_{A4E9A834-5739-40A2-B439-8072A604D9FE}" xr6:coauthVersionLast="47" xr6:coauthVersionMax="47" xr10:uidLastSave="{00000000-0000-0000-0000-000000000000}"/>
  <bookViews>
    <workbookView xWindow="-120" yWindow="-120" windowWidth="29040" windowHeight="15720" xr2:uid="{A7AE750F-7C49-41C9-8B74-3BE6B2D3850A}"/>
  </bookViews>
  <sheets>
    <sheet name="IGSNS" sheetId="1" r:id="rId1"/>
  </sheets>
  <definedNames>
    <definedName name="_xlnm._FilterDatabase" localSheetId="0" hidden="1">IGSNS!$A$7:$K$71</definedName>
    <definedName name="_xlnm.Print_Area" localSheetId="0">IGSNS!$A$1:$N$70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M54" i="1"/>
  <c r="M56" i="1"/>
  <c r="I50" i="1"/>
  <c r="J42" i="1"/>
  <c r="I42" i="1"/>
  <c r="F42" i="1"/>
  <c r="E42" i="1"/>
  <c r="I30" i="1" l="1"/>
  <c r="F30" i="1"/>
  <c r="J29" i="1"/>
  <c r="I29" i="1"/>
  <c r="F29" i="1"/>
  <c r="E29" i="1"/>
  <c r="I31" i="1"/>
  <c r="F31" i="1"/>
  <c r="J24" i="1"/>
  <c r="I24" i="1"/>
  <c r="H24" i="1"/>
  <c r="F24" i="1"/>
  <c r="E24" i="1"/>
  <c r="K47" i="1" l="1"/>
  <c r="J21" i="1" l="1"/>
  <c r="I21" i="1"/>
  <c r="H21" i="1"/>
  <c r="I32" i="1"/>
  <c r="I28" i="1"/>
  <c r="K10" i="1" l="1"/>
  <c r="E11" i="1"/>
  <c r="F11" i="1"/>
  <c r="I11" i="1"/>
  <c r="J11" i="1"/>
  <c r="K11" i="1" l="1"/>
  <c r="N57" i="1"/>
  <c r="M57" i="1"/>
  <c r="L57" i="1"/>
  <c r="G57" i="1"/>
  <c r="K56" i="1"/>
  <c r="J54" i="1"/>
  <c r="I54" i="1"/>
  <c r="H54" i="1"/>
  <c r="F54" i="1"/>
  <c r="E54" i="1"/>
  <c r="K52" i="1"/>
  <c r="K51" i="1"/>
  <c r="K50" i="1"/>
  <c r="K48" i="1"/>
  <c r="J46" i="1"/>
  <c r="J44" i="1"/>
  <c r="I44" i="1"/>
  <c r="H44" i="1"/>
  <c r="E44" i="1"/>
  <c r="K43" i="1"/>
  <c r="K42" i="1"/>
  <c r="J41" i="1"/>
  <c r="I41" i="1"/>
  <c r="H41" i="1"/>
  <c r="F41" i="1"/>
  <c r="E41" i="1"/>
  <c r="K39" i="1"/>
  <c r="K38" i="1"/>
  <c r="K37" i="1"/>
  <c r="K36" i="1"/>
  <c r="K34" i="1"/>
  <c r="K32" i="1"/>
  <c r="K31" i="1"/>
  <c r="K30" i="1"/>
  <c r="J28" i="1"/>
  <c r="F28" i="1"/>
  <c r="E28" i="1"/>
  <c r="K27" i="1"/>
  <c r="K26" i="1"/>
  <c r="K25" i="1"/>
  <c r="K24" i="1"/>
  <c r="J23" i="1"/>
  <c r="I23" i="1"/>
  <c r="H23" i="1"/>
  <c r="F23" i="1"/>
  <c r="E23" i="1"/>
  <c r="K22" i="1"/>
  <c r="K21" i="1"/>
  <c r="J20" i="1"/>
  <c r="I20" i="1"/>
  <c r="H20" i="1"/>
  <c r="E20" i="1"/>
  <c r="J19" i="1"/>
  <c r="I19" i="1"/>
  <c r="H19" i="1"/>
  <c r="F19" i="1"/>
  <c r="E19" i="1"/>
  <c r="J18" i="1"/>
  <c r="I18" i="1"/>
  <c r="H18" i="1"/>
  <c r="F18" i="1"/>
  <c r="E18" i="1"/>
  <c r="K15" i="1"/>
  <c r="J13" i="1"/>
  <c r="I13" i="1"/>
  <c r="F13" i="1"/>
  <c r="E13" i="1"/>
  <c r="K9" i="1"/>
  <c r="H57" i="1" l="1"/>
  <c r="K23" i="1"/>
  <c r="K13" i="1"/>
  <c r="K18" i="1"/>
  <c r="K28" i="1"/>
  <c r="K44" i="1"/>
  <c r="I57" i="1"/>
  <c r="K41" i="1"/>
  <c r="K54" i="1"/>
  <c r="J57" i="1"/>
  <c r="E57" i="1"/>
  <c r="F57" i="1"/>
  <c r="K19" i="1"/>
  <c r="K29" i="1"/>
  <c r="K46" i="1"/>
  <c r="K20" i="1"/>
  <c r="K57" i="1" l="1"/>
</calcChain>
</file>

<file path=xl/sharedStrings.xml><?xml version="1.0" encoding="utf-8"?>
<sst xmlns="http://schemas.openxmlformats.org/spreadsheetml/2006/main" count="147" uniqueCount="112">
  <si>
    <t>INSPECTORÍA GENERAL DEL SISTEMA NACIONAL DE SEGURIDAD</t>
  </si>
  <si>
    <t>Subdirección de Recursos Humanos</t>
  </si>
  <si>
    <t>PERSONAL CONTRATADO BAJO RENGLÓN 011</t>
  </si>
  <si>
    <t>No.</t>
  </si>
  <si>
    <t>NOMBRE COMPLETO</t>
  </si>
  <si>
    <t>CÓDIGO ÚNICO DE IDENTIFICACIÓN</t>
  </si>
  <si>
    <t>PUESTO NOMINAL</t>
  </si>
  <si>
    <t>SUELDO
INICIAL</t>
  </si>
  <si>
    <t>COMPLEMENTO PERSONAL</t>
  </si>
  <si>
    <t>BONO DE ANTIGÜEDAD</t>
  </si>
  <si>
    <t>BONO PROFESIONAL</t>
  </si>
  <si>
    <t>BONO ESPECÍFICO</t>
  </si>
  <si>
    <t>OTROS
66-2000</t>
  </si>
  <si>
    <t xml:space="preserve">TOTAL </t>
  </si>
  <si>
    <t>DIETAS</t>
  </si>
  <si>
    <t>VIÁTICOS INTERIOR</t>
  </si>
  <si>
    <t>VIÁTICOS EXTERIOR</t>
  </si>
  <si>
    <t>DESPACHO SUPERIOR</t>
  </si>
  <si>
    <t>CARLOS HUMBERTO CASTELLANOS MORALES</t>
  </si>
  <si>
    <t>1938 92898 0101</t>
  </si>
  <si>
    <t>DIRECTOR DE LA INSPECTORÍA GENERAL</t>
  </si>
  <si>
    <t>HILDA ROCÍO MARTÍNEZ JOAQUÍN</t>
  </si>
  <si>
    <t>1753 51341 0109</t>
  </si>
  <si>
    <t>ASISTENTE PROFESIONAL IV</t>
  </si>
  <si>
    <t>YOSMAN DANIEL HERNÁNDEZ AMBROCIO</t>
  </si>
  <si>
    <t>3157 04330 0503</t>
  </si>
  <si>
    <t>SUBDIRECCIÓN GENERAL</t>
  </si>
  <si>
    <t>FRANCISCO JAVIER GARCÍA GAITAN</t>
  </si>
  <si>
    <t>1644 59022 0101</t>
  </si>
  <si>
    <t>ASISTENTE PROFESIONAL III</t>
  </si>
  <si>
    <t>AUDITORIA INTERNA</t>
  </si>
  <si>
    <t>JESSICA YESSENIA MÉNDEZ CRUZ</t>
  </si>
  <si>
    <t>2134 09879 0101</t>
  </si>
  <si>
    <t>ASESOR PROFESIONAL ESPECIALIZADO IV</t>
  </si>
  <si>
    <t>VACANTE</t>
  </si>
  <si>
    <t>DIRECCIÓN ADMINISTRATIVA Y FINANCIERA</t>
  </si>
  <si>
    <t>EDDY ARMANDO MELLADO DEL VALLE</t>
  </si>
  <si>
    <t>2093 56502 0101</t>
  </si>
  <si>
    <t>CHRISTIAN RODRIGO GUDIEL MEDRANO</t>
  </si>
  <si>
    <t>2986 82435 0101</t>
  </si>
  <si>
    <t>MAGDA SUCELY PÉREZ TOCAY</t>
  </si>
  <si>
    <t>2399 93063 0102</t>
  </si>
  <si>
    <t>2448 59701 0101</t>
  </si>
  <si>
    <t>NIDIA AMARILIS MENÉNDEZ ZEPEDA DE DIAZ</t>
  </si>
  <si>
    <t>1817 72035 0101</t>
  </si>
  <si>
    <t>SHERINN DURDANEE CÓRDOVA DE LEÓN</t>
  </si>
  <si>
    <t>2263 48040 0101</t>
  </si>
  <si>
    <t>ANDREA CAROLINA LANDAVERRY LAU</t>
  </si>
  <si>
    <t>2089 11979 0101</t>
  </si>
  <si>
    <t>JOSÉ ROGELIO PIRIR SIAN</t>
  </si>
  <si>
    <t>3039 01772 0110</t>
  </si>
  <si>
    <t>TRABAJADOR OPERATIVO IV</t>
  </si>
  <si>
    <t>JENNIFFER GABRIELA RUÍZ HERRARTE DE SAMAYOA</t>
  </si>
  <si>
    <t>2264 76863 0101</t>
  </si>
  <si>
    <t>TRABAJADOR ESPECIALIZADO III</t>
  </si>
  <si>
    <t>LUIS HEBERTO HERRERA BARRIOS</t>
  </si>
  <si>
    <t>2565 71422 1219</t>
  </si>
  <si>
    <t>BERNABÉ CHELEY XALÍN</t>
  </si>
  <si>
    <t>1605 18911 0110</t>
  </si>
  <si>
    <t>DIRECCIÓN DE ASESORÍA JURÍDICA</t>
  </si>
  <si>
    <t>ISIS MARYEM VIDES TALLY</t>
  </si>
  <si>
    <t>2375 60194 0116</t>
  </si>
  <si>
    <t>PROFESIONAL III</t>
  </si>
  <si>
    <t>DIRECCIÓN DE ANÁLISIS Y SEGUIMIENTO INTERNO</t>
  </si>
  <si>
    <t>FABIOLA AZUCENA MÉNDEZ LÓPEZ</t>
  </si>
  <si>
    <t>2337 04914 1218</t>
  </si>
  <si>
    <t>MARIA DE LOS ANGELES MENCOS OCHOA</t>
  </si>
  <si>
    <t>2121 12872 0108</t>
  </si>
  <si>
    <t>LAURA ALEJANDRA GARCÍA VALLEJO</t>
  </si>
  <si>
    <t>2995 55402 0101</t>
  </si>
  <si>
    <t>DIRECCIÓN DE INSPECTORÍA DE SEGURIDAD INTERIOR</t>
  </si>
  <si>
    <t>JOSÉ DANIEL MONZÓN DE LEÓN</t>
  </si>
  <si>
    <t>2395 54213 0101</t>
  </si>
  <si>
    <t xml:space="preserve">INGRID NOHELIA VILLATORO NATARENO DE HERNÁNDEZ </t>
  </si>
  <si>
    <t>2448 76290 0101</t>
  </si>
  <si>
    <t>LUIS MIGUEL MARTÍNEZ ESPINA</t>
  </si>
  <si>
    <t>2379 32202 0101</t>
  </si>
  <si>
    <t>DIRECCIÓN DE INSPECTORÍA DE SEGURIDAD EXTERIOR</t>
  </si>
  <si>
    <t>ANGELA CRISTINA MIRANDA MIRANDA</t>
  </si>
  <si>
    <t>2331 91712 0101</t>
  </si>
  <si>
    <t>MARÍA DEL PILAR RODRÍGUEZ SARG</t>
  </si>
  <si>
    <t>2848 98945 0101</t>
  </si>
  <si>
    <t>DIRECCIÓN DE INSPECTORÍA DE INTELIGENCIA DE ESTADO</t>
  </si>
  <si>
    <t xml:space="preserve"> </t>
  </si>
  <si>
    <t>FLOR DE MARÍA BRÁN PADILLA DE MOTTA</t>
  </si>
  <si>
    <t>2448 31092 0101</t>
  </si>
  <si>
    <t>DIRECCIÓN DE INSPECTORÍA DE GESTIÓN DE RIESGO Y DEFENSA CIVIL</t>
  </si>
  <si>
    <t>LIZBETH GABRIELA ARRIVILLAGA MARTÍNEZ</t>
  </si>
  <si>
    <t>2488 24198 0101</t>
  </si>
  <si>
    <t>FABIOLA GIRÓN RAMÍREZ</t>
  </si>
  <si>
    <t>2452 34101 2201</t>
  </si>
  <si>
    <t>TOTAL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</si>
  <si>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</si>
  <si>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Elaboró:</t>
  </si>
  <si>
    <t xml:space="preserve">                          Vo. Bo. </t>
  </si>
  <si>
    <t>JOSE MANUEL LÓPEZ VILLAGRÁN</t>
  </si>
  <si>
    <t>2133 04236 0101</t>
  </si>
  <si>
    <t xml:space="preserve">MARIA ALEJANDRA CORDÓN CARDONA </t>
  </si>
  <si>
    <t>2015  0162 6981</t>
  </si>
  <si>
    <t xml:space="preserve">ASISTENTE PROFESIONAL II </t>
  </si>
  <si>
    <t>RUTH MARÍA CHIQUIN GARCÍA</t>
  </si>
  <si>
    <t>CARLOS JOSUÉ ALVARADO DÍAZ</t>
  </si>
  <si>
    <t>2587 27284 1301</t>
  </si>
  <si>
    <t>DAVID SAMUEL CAMPOS GONZÁLEZ</t>
  </si>
  <si>
    <t>2684 84120 1104</t>
  </si>
  <si>
    <t>Nómina del mes de mayo 2026</t>
  </si>
  <si>
    <t>JULIO ROBERTO MORALES PATZAN</t>
  </si>
  <si>
    <t>3561 89074 0101</t>
  </si>
  <si>
    <t>PEDRO DANIEL POCÓN ZAVALA</t>
  </si>
  <si>
    <t>* Casilla 18, Julio Roberto Morales Patzán, recibió remuneración proporcional por primer ingreso a partir del 04/05/2026.</t>
  </si>
  <si>
    <t>* Casilla  25, Pedro Daniel Pocón Zavala, recibió remuneración proporcional de abril y el mes de mayo, por primer ingreso a partir del 06/04/2026.</t>
  </si>
  <si>
    <t>2674 05499 0101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</si>
</sst>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[$-100A]d&quot; de &quot;mmmm&quot; de &quot;yyyy;@"/>
    <numFmt numFmtId="165" formatCode="_(&quot;Q&quot;* #,##0.00_);_(&quot;Q&quot;* \(#,##0.00\);_(&quot;Q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 Narrow"/>
      <family val="2"/>
    </font>
    <font>
      <sz val="9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1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horizontal="center" vertical="center" wrapText="1"/>
    </xf>
    <xf numFmtId="165" fontId="7" fillId="3" borderId="13" xfId="0" applyNumberFormat="1" applyFont="1" applyFill="1" applyBorder="1" applyAlignment="1">
      <alignment horizontal="center" vertical="center" wrapText="1"/>
    </xf>
    <xf numFmtId="44" fontId="9" fillId="2" borderId="16" xfId="0" applyNumberFormat="1" applyFont="1" applyFill="1" applyBorder="1" applyAlignment="1">
      <alignment horizontal="center" vertical="center"/>
    </xf>
    <xf numFmtId="165" fontId="9" fillId="2" borderId="16" xfId="0" applyNumberFormat="1" applyFont="1" applyFill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5" fontId="9" fillId="0" borderId="18" xfId="0" applyNumberFormat="1" applyFont="1" applyBorder="1" applyAlignment="1">
      <alignment horizontal="center" vertical="center"/>
    </xf>
    <xf numFmtId="165" fontId="11" fillId="4" borderId="20" xfId="0" applyNumberFormat="1" applyFont="1" applyFill="1" applyBorder="1" applyAlignment="1">
      <alignment horizontal="center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1" fillId="4" borderId="21" xfId="0" applyNumberFormat="1" applyFont="1" applyFill="1" applyBorder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/>
    <xf numFmtId="44" fontId="8" fillId="2" borderId="0" xfId="1" applyFont="1" applyFill="1"/>
    <xf numFmtId="0" fontId="12" fillId="0" borderId="0" xfId="0" applyFont="1" applyAlignment="1">
      <alignment horizontal="center" vertical="center"/>
    </xf>
    <xf numFmtId="0" fontId="16" fillId="2" borderId="0" xfId="2" applyFont="1" applyFill="1" applyAlignment="1">
      <alignment horizontal="left" vertical="center" wrapText="1"/>
    </xf>
    <xf numFmtId="165" fontId="16" fillId="2" borderId="0" xfId="2" applyNumberFormat="1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4" fontId="8" fillId="2" borderId="0" xfId="0" applyNumberFormat="1" applyFont="1" applyFill="1"/>
    <xf numFmtId="44" fontId="8" fillId="2" borderId="0" xfId="0" applyNumberFormat="1" applyFont="1" applyFill="1"/>
    <xf numFmtId="165" fontId="10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44" fontId="16" fillId="2" borderId="0" xfId="2" applyNumberFormat="1" applyFont="1" applyFill="1" applyAlignment="1">
      <alignment horizontal="left" vertical="center" wrapText="1"/>
    </xf>
    <xf numFmtId="165" fontId="19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44" fontId="21" fillId="2" borderId="0" xfId="1" applyFont="1" applyFill="1"/>
    <xf numFmtId="0" fontId="17" fillId="2" borderId="0" xfId="2" applyFont="1" applyFill="1" applyAlignment="1">
      <alignment horizontal="left" vertical="center" wrapText="1"/>
    </xf>
    <xf numFmtId="165" fontId="22" fillId="2" borderId="0" xfId="0" applyNumberFormat="1" applyFont="1" applyFill="1" applyAlignment="1">
      <alignment vertical="center"/>
    </xf>
    <xf numFmtId="44" fontId="17" fillId="2" borderId="0" xfId="2" applyNumberFormat="1" applyFont="1" applyFill="1" applyAlignment="1">
      <alignment horizontal="left" vertical="center" wrapText="1"/>
    </xf>
    <xf numFmtId="165" fontId="20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/>
    <xf numFmtId="165" fontId="23" fillId="2" borderId="0" xfId="0" applyNumberFormat="1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15" fillId="2" borderId="0" xfId="2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0" fontId="17" fillId="2" borderId="0" xfId="2" applyFont="1" applyFill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5" fillId="0" borderId="24" xfId="2" applyFont="1" applyBorder="1" applyAlignment="1">
      <alignment horizontal="left" vertical="center" wrapText="1"/>
    </xf>
    <xf numFmtId="0" fontId="15" fillId="0" borderId="25" xfId="2" applyFont="1" applyBorder="1" applyAlignment="1">
      <alignment horizontal="left" vertical="center" wrapText="1"/>
    </xf>
    <xf numFmtId="0" fontId="15" fillId="0" borderId="26" xfId="2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4" fillId="2" borderId="0" xfId="0" quotePrefix="1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4" xfId="2" xr:uid="{DDA8E628-78C6-4E54-A962-2E75ABB3B1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7E4079-7E2C-44A8-8DC6-B3D7488799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52436" y="48597"/>
          <a:ext cx="1440601" cy="134600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4D325D-FA23-407A-8B24-20B25E6E2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6587" cy="1222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2C49-3FD2-4EE7-B619-E8F8348F2A7B}">
  <dimension ref="A1:R77"/>
  <sheetViews>
    <sheetView showGridLines="0" tabSelected="1" view="pageBreakPreview" topLeftCell="A4" zoomScale="98" zoomScaleNormal="98" zoomScaleSheetLayoutView="98" zoomScalePageLayoutView="40" workbookViewId="0">
      <selection activeCell="C28" sqref="C28"/>
    </sheetView>
  </sheetViews>
  <sheetFormatPr baseColWidth="10" defaultRowHeight="13.5" x14ac:dyDescent="0.25"/>
  <cols>
    <col min="1" max="1" width="5.7109375" style="62" customWidth="1"/>
    <col min="2" max="2" width="47.28515625" style="36" customWidth="1"/>
    <col min="3" max="3" width="18.140625" style="36" customWidth="1"/>
    <col min="4" max="4" width="41.7109375" style="36" customWidth="1"/>
    <col min="5" max="5" width="18" style="36" customWidth="1"/>
    <col min="6" max="6" width="19.42578125" style="36" customWidth="1"/>
    <col min="7" max="7" width="18" style="36" customWidth="1"/>
    <col min="8" max="8" width="17.85546875" style="36" customWidth="1"/>
    <col min="9" max="9" width="16.42578125" style="36" customWidth="1"/>
    <col min="10" max="10" width="14.5703125" style="36" customWidth="1"/>
    <col min="11" max="11" width="16.85546875" style="36" customWidth="1"/>
    <col min="12" max="12" width="9.85546875" style="36" customWidth="1"/>
    <col min="13" max="13" width="14.7109375" style="36" customWidth="1"/>
    <col min="14" max="14" width="13.28515625" style="36" bestFit="1" customWidth="1"/>
    <col min="15" max="15" width="11.42578125" style="36"/>
    <col min="16" max="16" width="13.85546875" style="36" customWidth="1"/>
    <col min="17" max="16384" width="11.42578125" style="36"/>
  </cols>
  <sheetData>
    <row r="1" spans="1:14" s="1" customFormat="1" ht="36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s="1" customFormat="1" ht="26.25" customHeight="1" x14ac:dyDescent="0.3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1" customFormat="1" ht="10.5" customHeight="1" x14ac:dyDescent="0.25">
      <c r="A3" s="83" t="s">
        <v>105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s="1" customFormat="1" ht="9.75" customHeight="1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4" s="1" customFormat="1" ht="28.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4" s="1" customFormat="1" ht="25.5" customHeight="1" thickBot="1" x14ac:dyDescent="0.3">
      <c r="A6" s="84" t="s">
        <v>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</row>
    <row r="7" spans="1:14" s="6" customFormat="1" ht="30" customHeight="1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4" t="s">
        <v>14</v>
      </c>
      <c r="M7" s="5" t="s">
        <v>15</v>
      </c>
      <c r="N7" s="5" t="s">
        <v>16</v>
      </c>
    </row>
    <row r="8" spans="1:14" s="6" customFormat="1" ht="13.5" customHeight="1" x14ac:dyDescent="0.25">
      <c r="A8" s="87" t="s">
        <v>17</v>
      </c>
      <c r="B8" s="88"/>
      <c r="C8" s="88"/>
      <c r="D8" s="88"/>
      <c r="E8" s="7"/>
      <c r="F8" s="7"/>
      <c r="G8" s="7"/>
      <c r="H8" s="7"/>
      <c r="I8" s="7"/>
      <c r="J8" s="7"/>
      <c r="K8" s="7"/>
      <c r="L8" s="8"/>
      <c r="M8" s="8"/>
      <c r="N8" s="9"/>
    </row>
    <row r="9" spans="1:14" s="6" customFormat="1" ht="14.25" customHeight="1" x14ac:dyDescent="0.25">
      <c r="A9" s="10">
        <v>1</v>
      </c>
      <c r="B9" s="11" t="s">
        <v>18</v>
      </c>
      <c r="C9" s="12" t="s">
        <v>19</v>
      </c>
      <c r="D9" s="11" t="s">
        <v>20</v>
      </c>
      <c r="E9" s="22">
        <v>12000</v>
      </c>
      <c r="F9" s="13">
        <v>4000</v>
      </c>
      <c r="G9" s="13">
        <v>0</v>
      </c>
      <c r="H9" s="13">
        <v>375</v>
      </c>
      <c r="I9" s="13">
        <v>5000</v>
      </c>
      <c r="J9" s="13">
        <v>250</v>
      </c>
      <c r="K9" s="14">
        <f>(E9+F9+H9+I9+J9+G9)</f>
        <v>21625</v>
      </c>
      <c r="L9" s="15">
        <v>0</v>
      </c>
      <c r="M9" s="15">
        <v>0</v>
      </c>
      <c r="N9" s="16">
        <v>0</v>
      </c>
    </row>
    <row r="10" spans="1:14" s="6" customFormat="1" ht="14.25" customHeight="1" x14ac:dyDescent="0.25">
      <c r="A10" s="10">
        <v>2</v>
      </c>
      <c r="B10" s="11" t="s">
        <v>24</v>
      </c>
      <c r="C10" s="12" t="s">
        <v>25</v>
      </c>
      <c r="D10" s="11" t="s">
        <v>23</v>
      </c>
      <c r="E10" s="22">
        <v>2441</v>
      </c>
      <c r="F10" s="13">
        <v>1400</v>
      </c>
      <c r="G10" s="13">
        <v>0</v>
      </c>
      <c r="H10" s="13">
        <v>0</v>
      </c>
      <c r="I10" s="13">
        <v>1400</v>
      </c>
      <c r="J10" s="13">
        <v>250</v>
      </c>
      <c r="K10" s="14">
        <f>(E10+F10+H10+I10+J10+G10)</f>
        <v>5491</v>
      </c>
      <c r="L10" s="15"/>
      <c r="M10" s="15"/>
      <c r="N10" s="16"/>
    </row>
    <row r="11" spans="1:14" s="6" customFormat="1" ht="24.75" customHeight="1" x14ac:dyDescent="0.25">
      <c r="A11" s="10">
        <v>3</v>
      </c>
      <c r="B11" s="11" t="s">
        <v>52</v>
      </c>
      <c r="C11" s="12" t="s">
        <v>53</v>
      </c>
      <c r="D11" s="11" t="s">
        <v>99</v>
      </c>
      <c r="E11" s="22">
        <f>2120</f>
        <v>2120</v>
      </c>
      <c r="F11" s="13">
        <f>1400</f>
        <v>1400</v>
      </c>
      <c r="G11" s="13">
        <v>0</v>
      </c>
      <c r="H11" s="13">
        <v>0</v>
      </c>
      <c r="I11" s="13">
        <f>1400</f>
        <v>1400</v>
      </c>
      <c r="J11" s="13">
        <f>250</f>
        <v>250</v>
      </c>
      <c r="K11" s="14">
        <f>(E11+F11+H11+I11+J11)</f>
        <v>5170</v>
      </c>
      <c r="L11" s="15">
        <v>0</v>
      </c>
      <c r="M11" s="15">
        <v>0</v>
      </c>
      <c r="N11" s="16">
        <v>0</v>
      </c>
    </row>
    <row r="12" spans="1:14" s="6" customFormat="1" ht="13.5" customHeight="1" x14ac:dyDescent="0.25">
      <c r="A12" s="69" t="s">
        <v>26</v>
      </c>
      <c r="B12" s="70"/>
      <c r="C12" s="70"/>
      <c r="D12" s="70"/>
      <c r="E12" s="17"/>
      <c r="F12" s="17"/>
      <c r="G12" s="17"/>
      <c r="H12" s="17"/>
      <c r="I12" s="17"/>
      <c r="J12" s="17"/>
      <c r="K12" s="17"/>
      <c r="L12" s="18"/>
      <c r="M12" s="18"/>
      <c r="N12" s="19"/>
    </row>
    <row r="13" spans="1:14" s="6" customFormat="1" ht="14.25" customHeight="1" x14ac:dyDescent="0.25">
      <c r="A13" s="10">
        <v>4</v>
      </c>
      <c r="B13" s="11" t="s">
        <v>27</v>
      </c>
      <c r="C13" s="12" t="s">
        <v>28</v>
      </c>
      <c r="D13" s="11" t="s">
        <v>29</v>
      </c>
      <c r="E13" s="22">
        <f>2281</f>
        <v>2281</v>
      </c>
      <c r="F13" s="13">
        <f>1000</f>
        <v>1000</v>
      </c>
      <c r="G13" s="13">
        <v>0</v>
      </c>
      <c r="H13" s="13">
        <v>0</v>
      </c>
      <c r="I13" s="13">
        <f>1200</f>
        <v>1200</v>
      </c>
      <c r="J13" s="13">
        <f>250</f>
        <v>250</v>
      </c>
      <c r="K13" s="14">
        <f>SUM(E13:J13)</f>
        <v>4731</v>
      </c>
      <c r="L13" s="15">
        <v>0</v>
      </c>
      <c r="M13" s="15">
        <v>0</v>
      </c>
      <c r="N13" s="16">
        <v>0</v>
      </c>
    </row>
    <row r="14" spans="1:14" s="6" customFormat="1" ht="13.5" customHeight="1" x14ac:dyDescent="0.25">
      <c r="A14" s="69" t="s">
        <v>30</v>
      </c>
      <c r="B14" s="70"/>
      <c r="C14" s="70"/>
      <c r="D14" s="70"/>
      <c r="E14" s="17"/>
      <c r="F14" s="17"/>
      <c r="G14" s="17"/>
      <c r="H14" s="17"/>
      <c r="I14" s="17"/>
      <c r="J14" s="17"/>
      <c r="K14" s="17"/>
      <c r="L14" s="18"/>
      <c r="M14" s="18"/>
      <c r="N14" s="19"/>
    </row>
    <row r="15" spans="1:14" s="6" customFormat="1" ht="14.25" customHeight="1" x14ac:dyDescent="0.25">
      <c r="A15" s="10">
        <v>5</v>
      </c>
      <c r="B15" s="11" t="s">
        <v>31</v>
      </c>
      <c r="C15" s="12" t="s">
        <v>32</v>
      </c>
      <c r="D15" s="11" t="s">
        <v>33</v>
      </c>
      <c r="E15" s="22">
        <v>6759</v>
      </c>
      <c r="F15" s="13">
        <v>2000</v>
      </c>
      <c r="G15" s="13">
        <v>0</v>
      </c>
      <c r="H15" s="13">
        <v>375</v>
      </c>
      <c r="I15" s="13">
        <v>2000</v>
      </c>
      <c r="J15" s="13">
        <v>250</v>
      </c>
      <c r="K15" s="20">
        <f>E15+F15+G15+H15+I15+J15</f>
        <v>11384</v>
      </c>
      <c r="L15" s="15">
        <v>0</v>
      </c>
      <c r="M15" s="15">
        <v>0</v>
      </c>
      <c r="N15" s="16">
        <v>0</v>
      </c>
    </row>
    <row r="16" spans="1:14" s="6" customFormat="1" ht="14.25" customHeight="1" x14ac:dyDescent="0.25">
      <c r="A16" s="10"/>
      <c r="B16" s="11" t="s">
        <v>34</v>
      </c>
      <c r="C16" s="12"/>
      <c r="D16" s="11" t="s">
        <v>33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21">
        <v>0</v>
      </c>
      <c r="L16" s="15">
        <v>0</v>
      </c>
      <c r="M16" s="15">
        <v>0</v>
      </c>
      <c r="N16" s="16">
        <v>0</v>
      </c>
    </row>
    <row r="17" spans="1:14" s="6" customFormat="1" ht="13.5" customHeight="1" x14ac:dyDescent="0.25">
      <c r="A17" s="69" t="s">
        <v>35</v>
      </c>
      <c r="B17" s="70"/>
      <c r="C17" s="70"/>
      <c r="D17" s="70"/>
      <c r="E17" s="17"/>
      <c r="F17" s="17"/>
      <c r="G17" s="17"/>
      <c r="H17" s="17"/>
      <c r="I17" s="17"/>
      <c r="J17" s="17"/>
      <c r="K17" s="17"/>
      <c r="L17" s="18"/>
      <c r="M17" s="18"/>
      <c r="N17" s="19"/>
    </row>
    <row r="18" spans="1:14" s="6" customFormat="1" ht="14.25" customHeight="1" x14ac:dyDescent="0.25">
      <c r="A18" s="10">
        <v>6</v>
      </c>
      <c r="B18" s="11" t="s">
        <v>36</v>
      </c>
      <c r="C18" s="12" t="s">
        <v>37</v>
      </c>
      <c r="D18" s="11" t="s">
        <v>33</v>
      </c>
      <c r="E18" s="22">
        <f>6759</f>
        <v>6759</v>
      </c>
      <c r="F18" s="13">
        <f>2000</f>
        <v>2000</v>
      </c>
      <c r="G18" s="13">
        <v>0</v>
      </c>
      <c r="H18" s="13">
        <f>375</f>
        <v>375</v>
      </c>
      <c r="I18" s="13">
        <f>2000</f>
        <v>2000</v>
      </c>
      <c r="J18" s="13">
        <f>250</f>
        <v>250</v>
      </c>
      <c r="K18" s="14">
        <f t="shared" ref="K18:K27" si="0">(E18+F18+H18+I18+J18)</f>
        <v>11384</v>
      </c>
      <c r="L18" s="15">
        <v>0</v>
      </c>
      <c r="M18" s="15">
        <v>0</v>
      </c>
      <c r="N18" s="16">
        <v>0</v>
      </c>
    </row>
    <row r="19" spans="1:14" s="26" customFormat="1" ht="14.25" customHeight="1" x14ac:dyDescent="0.25">
      <c r="A19" s="10">
        <v>7</v>
      </c>
      <c r="B19" s="11" t="s">
        <v>38</v>
      </c>
      <c r="C19" s="12" t="s">
        <v>39</v>
      </c>
      <c r="D19" s="11" t="s">
        <v>33</v>
      </c>
      <c r="E19" s="22">
        <f>6759</f>
        <v>6759</v>
      </c>
      <c r="F19" s="22">
        <f>2000</f>
        <v>2000</v>
      </c>
      <c r="G19" s="22">
        <v>0</v>
      </c>
      <c r="H19" s="22">
        <f>375</f>
        <v>375</v>
      </c>
      <c r="I19" s="22">
        <f>2000</f>
        <v>2000</v>
      </c>
      <c r="J19" s="22">
        <f>250</f>
        <v>250</v>
      </c>
      <c r="K19" s="23">
        <f t="shared" si="0"/>
        <v>11384</v>
      </c>
      <c r="L19" s="24">
        <v>0</v>
      </c>
      <c r="M19" s="24">
        <v>0</v>
      </c>
      <c r="N19" s="25">
        <v>0</v>
      </c>
    </row>
    <row r="20" spans="1:14" s="6" customFormat="1" ht="14.25" customHeight="1" x14ac:dyDescent="0.25">
      <c r="A20" s="10">
        <v>8</v>
      </c>
      <c r="B20" s="11" t="s">
        <v>40</v>
      </c>
      <c r="C20" s="12" t="s">
        <v>41</v>
      </c>
      <c r="D20" s="11" t="s">
        <v>33</v>
      </c>
      <c r="E20" s="22">
        <f>6759</f>
        <v>6759</v>
      </c>
      <c r="F20" s="13">
        <v>2000</v>
      </c>
      <c r="G20" s="13"/>
      <c r="H20" s="13">
        <f>375</f>
        <v>375</v>
      </c>
      <c r="I20" s="13">
        <f>2000</f>
        <v>2000</v>
      </c>
      <c r="J20" s="13">
        <f>250</f>
        <v>250</v>
      </c>
      <c r="K20" s="14">
        <f t="shared" si="0"/>
        <v>11384</v>
      </c>
      <c r="L20" s="15">
        <v>0</v>
      </c>
      <c r="M20" s="15">
        <v>0</v>
      </c>
      <c r="N20" s="16">
        <v>0</v>
      </c>
    </row>
    <row r="21" spans="1:14" s="6" customFormat="1" ht="14.25" customHeight="1" x14ac:dyDescent="0.25">
      <c r="A21" s="10">
        <v>9</v>
      </c>
      <c r="B21" s="11" t="s">
        <v>100</v>
      </c>
      <c r="C21" s="12" t="s">
        <v>42</v>
      </c>
      <c r="D21" s="11" t="s">
        <v>33</v>
      </c>
      <c r="E21" s="22">
        <v>6759</v>
      </c>
      <c r="F21" s="13">
        <v>2000</v>
      </c>
      <c r="G21" s="13">
        <v>0</v>
      </c>
      <c r="H21" s="13">
        <f>375</f>
        <v>375</v>
      </c>
      <c r="I21" s="13">
        <f>2000</f>
        <v>2000</v>
      </c>
      <c r="J21" s="13">
        <f>250</f>
        <v>250</v>
      </c>
      <c r="K21" s="14">
        <f>(E21+F21+H21+I21+J21)</f>
        <v>11384</v>
      </c>
      <c r="L21" s="15">
        <v>0</v>
      </c>
      <c r="M21" s="15">
        <v>0</v>
      </c>
      <c r="N21" s="16">
        <v>0</v>
      </c>
    </row>
    <row r="22" spans="1:14" s="6" customFormat="1" ht="14.25" customHeight="1" x14ac:dyDescent="0.25">
      <c r="A22" s="10">
        <v>10</v>
      </c>
      <c r="B22" s="11" t="s">
        <v>43</v>
      </c>
      <c r="C22" s="12" t="s">
        <v>44</v>
      </c>
      <c r="D22" s="11" t="s">
        <v>33</v>
      </c>
      <c r="E22" s="22">
        <v>6759</v>
      </c>
      <c r="F22" s="13">
        <v>2000</v>
      </c>
      <c r="G22" s="13">
        <v>0</v>
      </c>
      <c r="H22" s="13">
        <v>375</v>
      </c>
      <c r="I22" s="13">
        <v>2000</v>
      </c>
      <c r="J22" s="13">
        <v>250</v>
      </c>
      <c r="K22" s="14">
        <f t="shared" ref="K22:K24" si="1">(E22+F22+H22+I22+J22)</f>
        <v>11384</v>
      </c>
      <c r="L22" s="15">
        <v>0</v>
      </c>
      <c r="M22" s="15">
        <v>0</v>
      </c>
      <c r="N22" s="16">
        <v>0</v>
      </c>
    </row>
    <row r="23" spans="1:14" s="6" customFormat="1" ht="14.25" customHeight="1" x14ac:dyDescent="0.25">
      <c r="A23" s="10">
        <v>11</v>
      </c>
      <c r="B23" s="11" t="s">
        <v>45</v>
      </c>
      <c r="C23" s="12" t="s">
        <v>46</v>
      </c>
      <c r="D23" s="11" t="s">
        <v>33</v>
      </c>
      <c r="E23" s="22">
        <f>6759</f>
        <v>6759</v>
      </c>
      <c r="F23" s="13">
        <f>2000</f>
        <v>2000</v>
      </c>
      <c r="G23" s="13">
        <v>0</v>
      </c>
      <c r="H23" s="13">
        <f>375</f>
        <v>375</v>
      </c>
      <c r="I23" s="13">
        <f>2000</f>
        <v>2000</v>
      </c>
      <c r="J23" s="13">
        <f>250</f>
        <v>250</v>
      </c>
      <c r="K23" s="14">
        <f t="shared" si="1"/>
        <v>11384</v>
      </c>
      <c r="L23" s="15">
        <v>0</v>
      </c>
      <c r="M23" s="15">
        <v>0</v>
      </c>
      <c r="N23" s="16">
        <v>0</v>
      </c>
    </row>
    <row r="24" spans="1:14" s="6" customFormat="1" ht="14.25" customHeight="1" x14ac:dyDescent="0.25">
      <c r="A24" s="10">
        <v>12</v>
      </c>
      <c r="B24" s="11" t="s">
        <v>101</v>
      </c>
      <c r="C24" s="12" t="s">
        <v>102</v>
      </c>
      <c r="D24" s="11" t="s">
        <v>33</v>
      </c>
      <c r="E24" s="22">
        <f>6759</f>
        <v>6759</v>
      </c>
      <c r="F24" s="13">
        <f>2000</f>
        <v>2000</v>
      </c>
      <c r="G24" s="13">
        <v>0</v>
      </c>
      <c r="H24" s="13">
        <f>375</f>
        <v>375</v>
      </c>
      <c r="I24" s="13">
        <f>2000</f>
        <v>2000</v>
      </c>
      <c r="J24" s="13">
        <f>250</f>
        <v>250</v>
      </c>
      <c r="K24" s="14">
        <f t="shared" si="1"/>
        <v>11384</v>
      </c>
      <c r="L24" s="15">
        <v>0</v>
      </c>
      <c r="M24" s="15">
        <v>0</v>
      </c>
      <c r="N24" s="16">
        <v>0</v>
      </c>
    </row>
    <row r="25" spans="1:14" s="6" customFormat="1" ht="14.25" customHeight="1" x14ac:dyDescent="0.25">
      <c r="A25" s="10">
        <v>13</v>
      </c>
      <c r="B25" s="11" t="s">
        <v>95</v>
      </c>
      <c r="C25" s="12" t="s">
        <v>96</v>
      </c>
      <c r="D25" s="11" t="s">
        <v>33</v>
      </c>
      <c r="E25" s="22">
        <v>6759</v>
      </c>
      <c r="F25" s="13">
        <v>2000</v>
      </c>
      <c r="G25" s="13">
        <v>0</v>
      </c>
      <c r="H25" s="13">
        <v>375</v>
      </c>
      <c r="I25" s="13">
        <v>2000</v>
      </c>
      <c r="J25" s="13">
        <v>250</v>
      </c>
      <c r="K25" s="14">
        <f t="shared" si="0"/>
        <v>11384</v>
      </c>
      <c r="L25" s="15">
        <v>0</v>
      </c>
      <c r="M25" s="15">
        <v>0</v>
      </c>
      <c r="N25" s="16">
        <v>0</v>
      </c>
    </row>
    <row r="26" spans="1:14" s="6" customFormat="1" ht="14.25" customHeight="1" x14ac:dyDescent="0.25">
      <c r="A26" s="10">
        <v>14</v>
      </c>
      <c r="B26" s="11" t="s">
        <v>47</v>
      </c>
      <c r="C26" s="12" t="s">
        <v>48</v>
      </c>
      <c r="D26" s="11" t="s">
        <v>33</v>
      </c>
      <c r="E26" s="22">
        <v>6759</v>
      </c>
      <c r="F26" s="13">
        <v>2000</v>
      </c>
      <c r="G26" s="13">
        <v>0</v>
      </c>
      <c r="H26" s="13">
        <v>375</v>
      </c>
      <c r="I26" s="13">
        <v>2000</v>
      </c>
      <c r="J26" s="13">
        <v>250</v>
      </c>
      <c r="K26" s="14">
        <f t="shared" si="0"/>
        <v>11384</v>
      </c>
      <c r="L26" s="15">
        <v>0</v>
      </c>
      <c r="M26" s="15">
        <v>0</v>
      </c>
      <c r="N26" s="16">
        <v>0</v>
      </c>
    </row>
    <row r="27" spans="1:14" s="6" customFormat="1" ht="14.25" customHeight="1" x14ac:dyDescent="0.25">
      <c r="A27" s="10"/>
      <c r="B27" s="11" t="s">
        <v>34</v>
      </c>
      <c r="C27" s="12"/>
      <c r="D27" s="11" t="s">
        <v>33</v>
      </c>
      <c r="E27" s="22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4">
        <f t="shared" si="0"/>
        <v>0</v>
      </c>
      <c r="L27" s="15">
        <v>0</v>
      </c>
      <c r="M27" s="15"/>
      <c r="N27" s="16">
        <v>0</v>
      </c>
    </row>
    <row r="28" spans="1:14" s="26" customFormat="1" ht="14.25" customHeight="1" x14ac:dyDescent="0.25">
      <c r="A28" s="10">
        <v>15</v>
      </c>
      <c r="B28" s="11" t="s">
        <v>49</v>
      </c>
      <c r="C28" s="12" t="s">
        <v>50</v>
      </c>
      <c r="D28" s="11" t="s">
        <v>51</v>
      </c>
      <c r="E28" s="22">
        <f>1105</f>
        <v>1105</v>
      </c>
      <c r="F28" s="22">
        <f>1000</f>
        <v>1000</v>
      </c>
      <c r="G28" s="22">
        <v>0</v>
      </c>
      <c r="H28" s="22">
        <v>0</v>
      </c>
      <c r="I28" s="22">
        <f>1280+339</f>
        <v>1619</v>
      </c>
      <c r="J28" s="22">
        <f>250</f>
        <v>250</v>
      </c>
      <c r="K28" s="23">
        <f>(E28+F28+G28+H28+I28+J28)</f>
        <v>3974</v>
      </c>
      <c r="L28" s="24">
        <v>0</v>
      </c>
      <c r="M28" s="24">
        <v>0</v>
      </c>
      <c r="N28" s="25">
        <v>0</v>
      </c>
    </row>
    <row r="29" spans="1:14" s="26" customFormat="1" ht="24.75" customHeight="1" x14ac:dyDescent="0.25">
      <c r="A29" s="10">
        <v>16</v>
      </c>
      <c r="B29" s="11" t="s">
        <v>55</v>
      </c>
      <c r="C29" s="12" t="s">
        <v>56</v>
      </c>
      <c r="D29" s="11" t="s">
        <v>51</v>
      </c>
      <c r="E29" s="22">
        <f>1105</f>
        <v>1105</v>
      </c>
      <c r="F29" s="22">
        <f>1000</f>
        <v>1000</v>
      </c>
      <c r="G29" s="22">
        <v>0</v>
      </c>
      <c r="H29" s="22">
        <v>0</v>
      </c>
      <c r="I29" s="22">
        <f>1280+339</f>
        <v>1619</v>
      </c>
      <c r="J29" s="22">
        <f>250</f>
        <v>250</v>
      </c>
      <c r="K29" s="23">
        <f>(E29+F29+G29+H29+I29+J29)</f>
        <v>3974</v>
      </c>
      <c r="L29" s="24">
        <v>0</v>
      </c>
      <c r="M29" s="24">
        <v>0</v>
      </c>
      <c r="N29" s="25">
        <v>0</v>
      </c>
    </row>
    <row r="30" spans="1:14" s="26" customFormat="1" ht="14.25" customHeight="1" x14ac:dyDescent="0.25">
      <c r="A30" s="10">
        <v>17</v>
      </c>
      <c r="B30" s="11" t="s">
        <v>103</v>
      </c>
      <c r="C30" s="12" t="s">
        <v>104</v>
      </c>
      <c r="D30" s="11" t="s">
        <v>54</v>
      </c>
      <c r="E30" s="22">
        <v>1168</v>
      </c>
      <c r="F30" s="22">
        <f>1000</f>
        <v>1000</v>
      </c>
      <c r="G30" s="22">
        <v>0</v>
      </c>
      <c r="H30" s="22">
        <v>0</v>
      </c>
      <c r="I30" s="22">
        <f>1000+287+280</f>
        <v>1567</v>
      </c>
      <c r="J30" s="22">
        <v>250</v>
      </c>
      <c r="K30" s="23">
        <f>(E30+F30+G30+H30+I30+J30)</f>
        <v>3985</v>
      </c>
      <c r="L30" s="24">
        <v>0</v>
      </c>
      <c r="M30" s="24">
        <v>0</v>
      </c>
      <c r="N30" s="25">
        <v>0</v>
      </c>
    </row>
    <row r="31" spans="1:14" s="64" customFormat="1" ht="14.25" customHeight="1" x14ac:dyDescent="0.25">
      <c r="A31" s="27">
        <v>18</v>
      </c>
      <c r="B31" s="11" t="s">
        <v>106</v>
      </c>
      <c r="C31" s="12" t="s">
        <v>111</v>
      </c>
      <c r="D31" s="11" t="s">
        <v>54</v>
      </c>
      <c r="E31" s="22">
        <v>1054.97</v>
      </c>
      <c r="F31" s="22">
        <f>903.23</f>
        <v>903.23</v>
      </c>
      <c r="G31" s="22">
        <v>0</v>
      </c>
      <c r="H31" s="22">
        <v>0</v>
      </c>
      <c r="I31" s="22">
        <f>903.23+512.13</f>
        <v>1415.3600000000001</v>
      </c>
      <c r="J31" s="22">
        <v>225.81</v>
      </c>
      <c r="K31" s="23">
        <f>(E31+F31+G31+H31+I31+J31)</f>
        <v>3599.3700000000003</v>
      </c>
      <c r="L31" s="24">
        <v>0</v>
      </c>
      <c r="M31" s="24">
        <f>1759</f>
        <v>1759</v>
      </c>
      <c r="N31" s="25">
        <v>0</v>
      </c>
    </row>
    <row r="32" spans="1:14" s="26" customFormat="1" ht="14.25" customHeight="1" x14ac:dyDescent="0.25">
      <c r="A32" s="10">
        <v>19</v>
      </c>
      <c r="B32" s="11" t="s">
        <v>57</v>
      </c>
      <c r="C32" s="12" t="s">
        <v>58</v>
      </c>
      <c r="D32" s="11" t="s">
        <v>54</v>
      </c>
      <c r="E32" s="22">
        <v>1168</v>
      </c>
      <c r="F32" s="22">
        <v>1000</v>
      </c>
      <c r="G32" s="22">
        <v>50</v>
      </c>
      <c r="H32" s="22">
        <v>0</v>
      </c>
      <c r="I32" s="22">
        <f>1281+286</f>
        <v>1567</v>
      </c>
      <c r="J32" s="22">
        <v>250</v>
      </c>
      <c r="K32" s="23">
        <f>(E32+F32+G32+H32+I32+J32)</f>
        <v>4035</v>
      </c>
      <c r="L32" s="24">
        <v>0</v>
      </c>
      <c r="M32" s="24">
        <v>0</v>
      </c>
      <c r="N32" s="25">
        <v>0</v>
      </c>
    </row>
    <row r="33" spans="1:14" s="6" customFormat="1" ht="13.5" customHeight="1" x14ac:dyDescent="0.25">
      <c r="A33" s="69" t="s">
        <v>59</v>
      </c>
      <c r="B33" s="70"/>
      <c r="C33" s="70"/>
      <c r="D33" s="70"/>
      <c r="E33" s="17"/>
      <c r="F33" s="17"/>
      <c r="G33" s="17"/>
      <c r="H33" s="17"/>
      <c r="I33" s="17"/>
      <c r="J33" s="17"/>
      <c r="K33" s="17"/>
      <c r="L33" s="18"/>
      <c r="M33" s="18"/>
      <c r="N33" s="19"/>
    </row>
    <row r="34" spans="1:14" s="6" customFormat="1" ht="14.25" customHeight="1" x14ac:dyDescent="0.25">
      <c r="A34" s="10">
        <v>20</v>
      </c>
      <c r="B34" s="11" t="s">
        <v>60</v>
      </c>
      <c r="C34" s="12" t="s">
        <v>61</v>
      </c>
      <c r="D34" s="11" t="s">
        <v>62</v>
      </c>
      <c r="E34" s="22">
        <v>3757</v>
      </c>
      <c r="F34" s="13">
        <v>1800</v>
      </c>
      <c r="G34" s="13">
        <v>0</v>
      </c>
      <c r="H34" s="13">
        <v>375</v>
      </c>
      <c r="I34" s="13">
        <v>1800</v>
      </c>
      <c r="J34" s="13">
        <v>250</v>
      </c>
      <c r="K34" s="14">
        <f>E34+F34+G34+H34+I34+J34</f>
        <v>7982</v>
      </c>
      <c r="L34" s="15">
        <v>0</v>
      </c>
      <c r="M34" s="15">
        <v>0</v>
      </c>
      <c r="N34" s="16">
        <v>0</v>
      </c>
    </row>
    <row r="35" spans="1:14" s="6" customFormat="1" ht="13.5" customHeight="1" x14ac:dyDescent="0.25">
      <c r="A35" s="69" t="s">
        <v>63</v>
      </c>
      <c r="B35" s="70"/>
      <c r="C35" s="70"/>
      <c r="D35" s="70"/>
      <c r="E35" s="17"/>
      <c r="F35" s="17"/>
      <c r="G35" s="17"/>
      <c r="H35" s="17"/>
      <c r="I35" s="17"/>
      <c r="J35" s="17"/>
      <c r="K35" s="17"/>
      <c r="L35" s="18"/>
      <c r="M35" s="18"/>
      <c r="N35" s="19"/>
    </row>
    <row r="36" spans="1:14" s="6" customFormat="1" ht="14.25" customHeight="1" x14ac:dyDescent="0.25">
      <c r="A36" s="10">
        <v>21</v>
      </c>
      <c r="B36" s="11" t="s">
        <v>64</v>
      </c>
      <c r="C36" s="12" t="s">
        <v>65</v>
      </c>
      <c r="D36" s="11" t="s">
        <v>33</v>
      </c>
      <c r="E36" s="22">
        <v>6759</v>
      </c>
      <c r="F36" s="13">
        <v>2000</v>
      </c>
      <c r="G36" s="13">
        <v>0</v>
      </c>
      <c r="H36" s="13">
        <v>375</v>
      </c>
      <c r="I36" s="13">
        <v>2000</v>
      </c>
      <c r="J36" s="13">
        <v>250</v>
      </c>
      <c r="K36" s="14">
        <f>(E36+F36+G36+H36+I36+J36)</f>
        <v>11384</v>
      </c>
      <c r="L36" s="15">
        <v>0</v>
      </c>
      <c r="M36" s="15">
        <v>0</v>
      </c>
      <c r="N36" s="16">
        <v>0</v>
      </c>
    </row>
    <row r="37" spans="1:14" s="6" customFormat="1" ht="14.25" customHeight="1" x14ac:dyDescent="0.25">
      <c r="A37" s="10">
        <v>22</v>
      </c>
      <c r="B37" s="11" t="s">
        <v>66</v>
      </c>
      <c r="C37" s="12" t="s">
        <v>67</v>
      </c>
      <c r="D37" s="11" t="s">
        <v>33</v>
      </c>
      <c r="E37" s="22">
        <v>6759</v>
      </c>
      <c r="F37" s="13">
        <v>2000</v>
      </c>
      <c r="G37" s="13">
        <v>0</v>
      </c>
      <c r="H37" s="13">
        <v>375</v>
      </c>
      <c r="I37" s="13">
        <v>2000</v>
      </c>
      <c r="J37" s="13">
        <v>250</v>
      </c>
      <c r="K37" s="14">
        <f>(E37+F37+G37+H37+I37+J37)</f>
        <v>11384</v>
      </c>
      <c r="L37" s="15">
        <v>0</v>
      </c>
      <c r="M37" s="15">
        <v>0</v>
      </c>
      <c r="N37" s="16">
        <v>0</v>
      </c>
    </row>
    <row r="38" spans="1:14" s="6" customFormat="1" ht="14.25" customHeight="1" x14ac:dyDescent="0.25">
      <c r="A38" s="10">
        <v>23</v>
      </c>
      <c r="B38" s="11" t="s">
        <v>68</v>
      </c>
      <c r="C38" s="12" t="s">
        <v>69</v>
      </c>
      <c r="D38" s="11" t="s">
        <v>33</v>
      </c>
      <c r="E38" s="22">
        <v>6759</v>
      </c>
      <c r="F38" s="13">
        <v>2000</v>
      </c>
      <c r="G38" s="13">
        <v>0</v>
      </c>
      <c r="H38" s="13">
        <v>375</v>
      </c>
      <c r="I38" s="13">
        <v>2000</v>
      </c>
      <c r="J38" s="13">
        <v>250</v>
      </c>
      <c r="K38" s="14">
        <f>(E38+F38+G38+H38+I38+J38)</f>
        <v>11384</v>
      </c>
      <c r="L38" s="15">
        <v>0</v>
      </c>
      <c r="M38" s="15">
        <v>0</v>
      </c>
      <c r="N38" s="16">
        <v>0</v>
      </c>
    </row>
    <row r="39" spans="1:14" s="6" customFormat="1" ht="14.25" customHeight="1" x14ac:dyDescent="0.25">
      <c r="A39" s="10">
        <v>24</v>
      </c>
      <c r="B39" s="11" t="s">
        <v>97</v>
      </c>
      <c r="C39" s="63" t="s">
        <v>98</v>
      </c>
      <c r="D39" s="11" t="s">
        <v>33</v>
      </c>
      <c r="E39" s="22">
        <v>6759</v>
      </c>
      <c r="F39" s="13">
        <v>2000</v>
      </c>
      <c r="G39" s="13">
        <v>0</v>
      </c>
      <c r="H39" s="13">
        <v>375</v>
      </c>
      <c r="I39" s="13">
        <v>2000</v>
      </c>
      <c r="J39" s="13">
        <v>250</v>
      </c>
      <c r="K39" s="14">
        <f>(E39+F39+G39+H39+I39+J39)</f>
        <v>11384</v>
      </c>
      <c r="L39" s="15">
        <v>0</v>
      </c>
      <c r="M39" s="15">
        <v>0</v>
      </c>
      <c r="N39" s="16">
        <v>0</v>
      </c>
    </row>
    <row r="40" spans="1:14" s="6" customFormat="1" ht="13.5" customHeight="1" x14ac:dyDescent="0.25">
      <c r="A40" s="69" t="s">
        <v>70</v>
      </c>
      <c r="B40" s="70"/>
      <c r="C40" s="70"/>
      <c r="D40" s="70"/>
      <c r="E40" s="17"/>
      <c r="F40" s="17"/>
      <c r="G40" s="17"/>
      <c r="H40" s="17"/>
      <c r="I40" s="17"/>
      <c r="J40" s="17"/>
      <c r="K40" s="17"/>
      <c r="L40" s="18"/>
      <c r="M40" s="18"/>
      <c r="N40" s="19"/>
    </row>
    <row r="41" spans="1:14" s="6" customFormat="1" ht="14.25" customHeight="1" x14ac:dyDescent="0.25">
      <c r="A41" s="10">
        <v>25</v>
      </c>
      <c r="B41" s="11" t="s">
        <v>71</v>
      </c>
      <c r="C41" s="12" t="s">
        <v>72</v>
      </c>
      <c r="D41" s="11" t="s">
        <v>33</v>
      </c>
      <c r="E41" s="22">
        <f>6759</f>
        <v>6759</v>
      </c>
      <c r="F41" s="13">
        <f>2000</f>
        <v>2000</v>
      </c>
      <c r="G41" s="13">
        <v>0</v>
      </c>
      <c r="H41" s="13">
        <f>375</f>
        <v>375</v>
      </c>
      <c r="I41" s="13">
        <f>2000</f>
        <v>2000</v>
      </c>
      <c r="J41" s="13">
        <f>250</f>
        <v>250</v>
      </c>
      <c r="K41" s="23">
        <f>(E41+F41+H41+I41+J41)</f>
        <v>11384</v>
      </c>
      <c r="L41" s="15">
        <v>0</v>
      </c>
      <c r="M41" s="15"/>
      <c r="N41" s="16">
        <v>0</v>
      </c>
    </row>
    <row r="42" spans="1:14" s="26" customFormat="1" ht="28.5" customHeight="1" x14ac:dyDescent="0.25">
      <c r="A42" s="10">
        <v>26</v>
      </c>
      <c r="B42" s="11" t="s">
        <v>108</v>
      </c>
      <c r="C42" s="12" t="s">
        <v>107</v>
      </c>
      <c r="D42" s="11" t="s">
        <v>62</v>
      </c>
      <c r="E42" s="22">
        <f>3757+3130.83</f>
        <v>6887.83</v>
      </c>
      <c r="F42" s="22">
        <f>1800+1500</f>
        <v>3300</v>
      </c>
      <c r="G42" s="22">
        <v>0</v>
      </c>
      <c r="H42" s="22">
        <v>0</v>
      </c>
      <c r="I42" s="22">
        <f>1800+1500</f>
        <v>3300</v>
      </c>
      <c r="J42" s="22">
        <f>250+208.33</f>
        <v>458.33000000000004</v>
      </c>
      <c r="K42" s="23">
        <f>(E42+F42+H42+I42+J42)</f>
        <v>13946.16</v>
      </c>
      <c r="L42" s="24">
        <v>0</v>
      </c>
      <c r="M42" s="24"/>
      <c r="N42" s="25">
        <v>0</v>
      </c>
    </row>
    <row r="43" spans="1:14" s="26" customFormat="1" ht="14.25" customHeight="1" x14ac:dyDescent="0.25">
      <c r="A43" s="10"/>
      <c r="B43" s="11" t="s">
        <v>34</v>
      </c>
      <c r="C43" s="12"/>
      <c r="D43" s="11" t="s">
        <v>62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3">
        <f>(E43+F43+H43+I43+J43)</f>
        <v>0</v>
      </c>
      <c r="L43" s="24">
        <v>0</v>
      </c>
      <c r="M43" s="24">
        <v>0</v>
      </c>
      <c r="N43" s="25">
        <v>0</v>
      </c>
    </row>
    <row r="44" spans="1:14" s="6" customFormat="1" ht="14.25" customHeight="1" x14ac:dyDescent="0.25">
      <c r="A44" s="10">
        <v>27</v>
      </c>
      <c r="B44" s="11" t="s">
        <v>75</v>
      </c>
      <c r="C44" s="12" t="s">
        <v>76</v>
      </c>
      <c r="D44" s="11" t="s">
        <v>33</v>
      </c>
      <c r="E44" s="22">
        <f>6759</f>
        <v>6759</v>
      </c>
      <c r="F44" s="13">
        <v>2000</v>
      </c>
      <c r="G44" s="13">
        <v>0</v>
      </c>
      <c r="H44" s="13">
        <f>375</f>
        <v>375</v>
      </c>
      <c r="I44" s="13">
        <f>2000</f>
        <v>2000</v>
      </c>
      <c r="J44" s="13">
        <f>250</f>
        <v>250</v>
      </c>
      <c r="K44" s="23">
        <f>(E44+F44+H44+I44+J44)</f>
        <v>11384</v>
      </c>
      <c r="L44" s="15">
        <v>0</v>
      </c>
      <c r="M44" s="15"/>
      <c r="N44" s="16">
        <v>0</v>
      </c>
    </row>
    <row r="45" spans="1:14" s="6" customFormat="1" ht="13.5" customHeight="1" x14ac:dyDescent="0.25">
      <c r="A45" s="69" t="s">
        <v>77</v>
      </c>
      <c r="B45" s="70"/>
      <c r="C45" s="70"/>
      <c r="D45" s="70"/>
      <c r="E45" s="17"/>
      <c r="F45" s="17"/>
      <c r="G45" s="17"/>
      <c r="H45" s="17"/>
      <c r="I45" s="17"/>
      <c r="J45" s="17"/>
      <c r="K45" s="17"/>
      <c r="L45" s="18"/>
      <c r="M45" s="18"/>
      <c r="N45" s="19"/>
    </row>
    <row r="46" spans="1:14" s="6" customFormat="1" ht="14.25" customHeight="1" x14ac:dyDescent="0.25">
      <c r="A46" s="10">
        <v>28</v>
      </c>
      <c r="B46" s="11" t="s">
        <v>21</v>
      </c>
      <c r="C46" s="12" t="s">
        <v>22</v>
      </c>
      <c r="D46" s="11" t="s">
        <v>62</v>
      </c>
      <c r="E46" s="22">
        <v>3757</v>
      </c>
      <c r="F46" s="13">
        <v>1800</v>
      </c>
      <c r="G46" s="13">
        <v>0</v>
      </c>
      <c r="H46" s="13">
        <v>0</v>
      </c>
      <c r="I46" s="13">
        <v>1800</v>
      </c>
      <c r="J46" s="13">
        <f>250</f>
        <v>250</v>
      </c>
      <c r="K46" s="23">
        <f>(E46+F46+H46+I46+J46)</f>
        <v>7607</v>
      </c>
      <c r="L46" s="15">
        <v>0</v>
      </c>
      <c r="M46" s="15"/>
      <c r="N46" s="16">
        <v>0</v>
      </c>
    </row>
    <row r="47" spans="1:14" s="6" customFormat="1" ht="25.5" customHeight="1" x14ac:dyDescent="0.25">
      <c r="A47" s="10">
        <v>29</v>
      </c>
      <c r="B47" s="11" t="s">
        <v>73</v>
      </c>
      <c r="C47" s="12" t="s">
        <v>74</v>
      </c>
      <c r="D47" s="11" t="s">
        <v>33</v>
      </c>
      <c r="E47" s="22">
        <v>6759</v>
      </c>
      <c r="F47" s="22">
        <v>2000</v>
      </c>
      <c r="G47" s="22">
        <v>0</v>
      </c>
      <c r="H47" s="22">
        <v>375</v>
      </c>
      <c r="I47" s="22">
        <v>2000</v>
      </c>
      <c r="J47" s="22">
        <v>250</v>
      </c>
      <c r="K47" s="23">
        <f>(E47+F47+H47+I47+J47)</f>
        <v>11384</v>
      </c>
      <c r="L47" s="15"/>
      <c r="M47" s="15"/>
      <c r="N47" s="16"/>
    </row>
    <row r="48" spans="1:14" s="26" customFormat="1" ht="14.25" customHeight="1" x14ac:dyDescent="0.25">
      <c r="A48" s="10">
        <v>30</v>
      </c>
      <c r="B48" s="11" t="s">
        <v>80</v>
      </c>
      <c r="C48" s="12" t="s">
        <v>81</v>
      </c>
      <c r="D48" s="11" t="s">
        <v>33</v>
      </c>
      <c r="E48" s="22">
        <v>6759</v>
      </c>
      <c r="F48" s="22">
        <v>2000</v>
      </c>
      <c r="G48" s="22">
        <v>0</v>
      </c>
      <c r="H48" s="22">
        <v>375</v>
      </c>
      <c r="I48" s="22">
        <v>2000</v>
      </c>
      <c r="J48" s="22">
        <v>250</v>
      </c>
      <c r="K48" s="23">
        <f>(E48+F48+H48+I48+J48)</f>
        <v>11384</v>
      </c>
      <c r="L48" s="24">
        <v>0</v>
      </c>
      <c r="M48" s="24"/>
      <c r="N48" s="25">
        <v>0</v>
      </c>
    </row>
    <row r="49" spans="1:18" s="6" customFormat="1" ht="13.5" customHeight="1" x14ac:dyDescent="0.25">
      <c r="A49" s="69" t="s">
        <v>82</v>
      </c>
      <c r="B49" s="70"/>
      <c r="C49" s="70"/>
      <c r="D49" s="70"/>
      <c r="E49" s="17"/>
      <c r="F49" s="17"/>
      <c r="G49" s="17"/>
      <c r="H49" s="17"/>
      <c r="I49" s="17"/>
      <c r="J49" s="17"/>
      <c r="K49" s="17"/>
      <c r="L49" s="18"/>
      <c r="M49" s="18"/>
      <c r="N49" s="19"/>
    </row>
    <row r="50" spans="1:18" s="6" customFormat="1" ht="14.25" customHeight="1" x14ac:dyDescent="0.25">
      <c r="A50" s="10">
        <v>31</v>
      </c>
      <c r="B50" s="11" t="s">
        <v>78</v>
      </c>
      <c r="C50" s="12" t="s">
        <v>79</v>
      </c>
      <c r="D50" s="11" t="s">
        <v>33</v>
      </c>
      <c r="E50" s="22">
        <v>6759</v>
      </c>
      <c r="F50" s="22">
        <v>2000</v>
      </c>
      <c r="G50" s="22">
        <v>0</v>
      </c>
      <c r="H50" s="22">
        <v>375</v>
      </c>
      <c r="I50" s="22">
        <f>2000</f>
        <v>2000</v>
      </c>
      <c r="J50" s="22">
        <v>250</v>
      </c>
      <c r="K50" s="23">
        <f>(E50+F50+H50+I50+J50)</f>
        <v>11384</v>
      </c>
      <c r="L50" s="15">
        <v>0</v>
      </c>
      <c r="M50" s="15"/>
      <c r="N50" s="16">
        <v>0</v>
      </c>
    </row>
    <row r="51" spans="1:18" s="6" customFormat="1" ht="14.25" customHeight="1" x14ac:dyDescent="0.25">
      <c r="A51" s="27"/>
      <c r="B51" s="28" t="s">
        <v>34</v>
      </c>
      <c r="C51" s="29" t="s">
        <v>83</v>
      </c>
      <c r="D51" s="28" t="s">
        <v>62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4">
        <f>(E51+F51+H51+I51+J51)</f>
        <v>0</v>
      </c>
      <c r="L51" s="15">
        <v>0</v>
      </c>
      <c r="M51" s="15">
        <v>0</v>
      </c>
      <c r="N51" s="16">
        <v>0</v>
      </c>
    </row>
    <row r="52" spans="1:18" s="6" customFormat="1" ht="14.25" customHeight="1" x14ac:dyDescent="0.25">
      <c r="A52" s="10">
        <v>32</v>
      </c>
      <c r="B52" s="11" t="s">
        <v>84</v>
      </c>
      <c r="C52" s="12" t="s">
        <v>85</v>
      </c>
      <c r="D52" s="11" t="s">
        <v>33</v>
      </c>
      <c r="E52" s="22">
        <v>6759</v>
      </c>
      <c r="F52" s="13">
        <v>2000</v>
      </c>
      <c r="G52" s="13">
        <v>0</v>
      </c>
      <c r="H52" s="13">
        <v>375</v>
      </c>
      <c r="I52" s="13">
        <v>2000</v>
      </c>
      <c r="J52" s="13">
        <v>250</v>
      </c>
      <c r="K52" s="23">
        <f>(E52+F52+H52+I52+J52)</f>
        <v>11384</v>
      </c>
      <c r="L52" s="15">
        <v>0</v>
      </c>
      <c r="M52" s="15">
        <v>0</v>
      </c>
      <c r="N52" s="16">
        <v>0</v>
      </c>
    </row>
    <row r="53" spans="1:18" s="6" customFormat="1" ht="13.5" customHeight="1" x14ac:dyDescent="0.25">
      <c r="A53" s="69" t="s">
        <v>86</v>
      </c>
      <c r="B53" s="70"/>
      <c r="C53" s="70"/>
      <c r="D53" s="70"/>
      <c r="E53" s="17"/>
      <c r="F53" s="17"/>
      <c r="G53" s="17"/>
      <c r="H53" s="17"/>
      <c r="I53" s="17"/>
      <c r="J53" s="17"/>
      <c r="K53" s="17"/>
      <c r="L53" s="18"/>
      <c r="M53" s="18"/>
      <c r="N53" s="19"/>
    </row>
    <row r="54" spans="1:18" s="26" customFormat="1" ht="14.25" customHeight="1" x14ac:dyDescent="0.25">
      <c r="A54" s="10">
        <v>33</v>
      </c>
      <c r="B54" s="11" t="s">
        <v>87</v>
      </c>
      <c r="C54" s="12" t="s">
        <v>88</v>
      </c>
      <c r="D54" s="11" t="s">
        <v>33</v>
      </c>
      <c r="E54" s="22">
        <f>6759</f>
        <v>6759</v>
      </c>
      <c r="F54" s="22">
        <f>2000</f>
        <v>2000</v>
      </c>
      <c r="G54" s="22">
        <v>0</v>
      </c>
      <c r="H54" s="22">
        <f>375</f>
        <v>375</v>
      </c>
      <c r="I54" s="22">
        <f>2000</f>
        <v>2000</v>
      </c>
      <c r="J54" s="22">
        <f>250</f>
        <v>250</v>
      </c>
      <c r="K54" s="23">
        <f>(E54+F54+H54+I54+J54)</f>
        <v>11384</v>
      </c>
      <c r="L54" s="24">
        <v>0</v>
      </c>
      <c r="M54" s="24">
        <f>909+1786</f>
        <v>2695</v>
      </c>
      <c r="N54" s="25">
        <v>0</v>
      </c>
    </row>
    <row r="55" spans="1:18" s="6" customFormat="1" ht="14.25" customHeight="1" x14ac:dyDescent="0.25">
      <c r="A55" s="10"/>
      <c r="B55" s="11" t="s">
        <v>34</v>
      </c>
      <c r="C55" s="12"/>
      <c r="D55" s="11" t="s">
        <v>62</v>
      </c>
      <c r="E55" s="22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23">
        <v>0</v>
      </c>
      <c r="L55" s="15">
        <v>0</v>
      </c>
      <c r="M55" s="15">
        <v>0</v>
      </c>
      <c r="N55" s="16">
        <v>0</v>
      </c>
    </row>
    <row r="56" spans="1:18" s="26" customFormat="1" ht="14.25" customHeight="1" thickBot="1" x14ac:dyDescent="0.3">
      <c r="A56" s="30">
        <v>34</v>
      </c>
      <c r="B56" s="11" t="s">
        <v>89</v>
      </c>
      <c r="C56" s="12" t="s">
        <v>90</v>
      </c>
      <c r="D56" s="31" t="s">
        <v>33</v>
      </c>
      <c r="E56" s="32">
        <v>6759</v>
      </c>
      <c r="F56" s="32">
        <v>2000</v>
      </c>
      <c r="G56" s="32">
        <v>0</v>
      </c>
      <c r="H56" s="32">
        <v>375</v>
      </c>
      <c r="I56" s="32">
        <v>2000</v>
      </c>
      <c r="J56" s="32">
        <v>250</v>
      </c>
      <c r="K56" s="23">
        <f>(E56+F56+H56+I56+J56)</f>
        <v>11384</v>
      </c>
      <c r="L56" s="24">
        <v>0</v>
      </c>
      <c r="M56" s="24">
        <f>903+1754</f>
        <v>2657</v>
      </c>
      <c r="N56" s="25">
        <v>0</v>
      </c>
    </row>
    <row r="57" spans="1:18" ht="16.5" thickBot="1" x14ac:dyDescent="0.3">
      <c r="A57" s="71" t="s">
        <v>91</v>
      </c>
      <c r="B57" s="72"/>
      <c r="C57" s="72"/>
      <c r="D57" s="73"/>
      <c r="E57" s="33">
        <f t="shared" ref="E57:J57" si="2">SUM(E9:E56)</f>
        <v>187542.8</v>
      </c>
      <c r="F57" s="33">
        <f t="shared" si="2"/>
        <v>63603.229999999996</v>
      </c>
      <c r="G57" s="33">
        <f t="shared" si="2"/>
        <v>50</v>
      </c>
      <c r="H57" s="33">
        <f t="shared" si="2"/>
        <v>9000</v>
      </c>
      <c r="I57" s="33">
        <f>SUM(I9:I56)</f>
        <v>67687.360000000001</v>
      </c>
      <c r="J57" s="33">
        <f t="shared" si="2"/>
        <v>8684.14</v>
      </c>
      <c r="K57" s="33">
        <f>SUM(K9:K56)</f>
        <v>336567.53</v>
      </c>
      <c r="L57" s="34">
        <f>SUM(L9:L56)</f>
        <v>0</v>
      </c>
      <c r="M57" s="35">
        <f>SUM(M9:M56)</f>
        <v>7111</v>
      </c>
      <c r="N57" s="35">
        <f>SUM(N9:N56)</f>
        <v>0</v>
      </c>
    </row>
    <row r="58" spans="1:18" ht="12.75" customHeight="1" thickBot="1" x14ac:dyDescent="0.3">
      <c r="A58" s="74" t="s">
        <v>92</v>
      </c>
      <c r="B58" s="75"/>
      <c r="C58" s="78" t="s">
        <v>109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80"/>
    </row>
    <row r="59" spans="1:18" ht="12.75" customHeight="1" thickBot="1" x14ac:dyDescent="0.3">
      <c r="A59" s="74"/>
      <c r="B59" s="75"/>
      <c r="C59" s="78" t="s">
        <v>110</v>
      </c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80"/>
    </row>
    <row r="60" spans="1:18" ht="12.75" customHeight="1" thickBot="1" x14ac:dyDescent="0.3">
      <c r="A60" s="74"/>
      <c r="B60" s="75"/>
      <c r="C60" s="78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80"/>
    </row>
    <row r="61" spans="1:18" ht="12.75" customHeight="1" thickBot="1" x14ac:dyDescent="0.3">
      <c r="A61" s="76"/>
      <c r="B61" s="77"/>
      <c r="C61" s="78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80"/>
      <c r="P61" s="37"/>
      <c r="Q61" s="38"/>
    </row>
    <row r="62" spans="1:18" ht="11.25" customHeight="1" x14ac:dyDescent="0.25">
      <c r="A62" s="39"/>
      <c r="B62" s="40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Q62" s="38"/>
    </row>
    <row r="63" spans="1:18" ht="11.25" customHeight="1" x14ac:dyDescent="0.25">
      <c r="A63" s="39"/>
      <c r="B63" s="40"/>
      <c r="C63" s="40"/>
      <c r="D63" s="40"/>
      <c r="E63" s="40"/>
      <c r="F63" s="41"/>
      <c r="G63" s="42"/>
      <c r="H63" s="42"/>
      <c r="I63" s="42"/>
      <c r="J63" s="42"/>
      <c r="K63" s="43"/>
      <c r="M63" s="44"/>
      <c r="P63" s="45"/>
      <c r="Q63" s="38"/>
      <c r="R63" s="45"/>
    </row>
    <row r="64" spans="1:18" ht="11.25" customHeight="1" x14ac:dyDescent="0.25">
      <c r="A64" s="39"/>
      <c r="B64" s="40"/>
      <c r="C64" s="40"/>
      <c r="D64" s="40"/>
      <c r="E64" s="40"/>
      <c r="F64" s="41"/>
      <c r="G64" s="42"/>
      <c r="H64" s="42"/>
      <c r="I64" s="42"/>
      <c r="J64" s="42"/>
      <c r="K64" s="43"/>
      <c r="M64" s="46"/>
      <c r="P64" s="37"/>
      <c r="Q64" s="38"/>
    </row>
    <row r="65" spans="1:17" ht="11.25" customHeight="1" x14ac:dyDescent="0.25">
      <c r="A65" s="39"/>
      <c r="B65" s="47" t="s">
        <v>93</v>
      </c>
      <c r="C65" s="40"/>
      <c r="D65" s="40"/>
      <c r="E65" s="40"/>
      <c r="F65" s="48"/>
      <c r="G65" s="42"/>
      <c r="H65" s="49" t="s">
        <v>94</v>
      </c>
      <c r="I65" s="42"/>
      <c r="J65" s="50"/>
      <c r="K65" s="51"/>
      <c r="M65" s="52"/>
      <c r="P65" s="53"/>
      <c r="Q65" s="38"/>
    </row>
    <row r="66" spans="1:17" ht="12" customHeight="1" x14ac:dyDescent="0.25">
      <c r="A66" s="39"/>
      <c r="B66" s="54"/>
      <c r="E66" s="54"/>
      <c r="F66" s="54"/>
      <c r="G66" s="42"/>
      <c r="H66" s="42"/>
      <c r="I66" s="66"/>
      <c r="J66" s="66"/>
      <c r="K66" s="66"/>
      <c r="M66" s="37"/>
      <c r="P66" s="53"/>
      <c r="Q66" s="45"/>
    </row>
    <row r="67" spans="1:17" ht="15" customHeight="1" x14ac:dyDescent="0.25">
      <c r="A67" s="39"/>
      <c r="I67" s="67"/>
      <c r="J67" s="67"/>
      <c r="K67" s="67"/>
      <c r="M67" s="37"/>
    </row>
    <row r="68" spans="1:17" ht="12" customHeight="1" x14ac:dyDescent="0.25">
      <c r="A68" s="39"/>
      <c r="B68" s="54"/>
      <c r="C68" s="68"/>
      <c r="D68" s="68"/>
      <c r="E68" s="54"/>
      <c r="F68" s="54"/>
      <c r="G68" s="42"/>
      <c r="H68" s="55"/>
      <c r="I68" s="55"/>
      <c r="J68" s="55"/>
      <c r="K68" s="55"/>
      <c r="L68" s="55"/>
      <c r="M68" s="37"/>
    </row>
    <row r="69" spans="1:17" ht="15" x14ac:dyDescent="0.25">
      <c r="A69" s="39"/>
      <c r="B69" s="47"/>
      <c r="C69" s="68"/>
      <c r="D69" s="68"/>
      <c r="E69" s="56"/>
      <c r="F69" s="54"/>
      <c r="G69" s="42"/>
      <c r="H69" s="57"/>
      <c r="I69" s="57"/>
      <c r="J69" s="57"/>
      <c r="K69" s="57"/>
      <c r="L69" s="57"/>
      <c r="M69" s="57"/>
      <c r="N69" s="57"/>
      <c r="O69" s="57"/>
      <c r="P69" s="57"/>
    </row>
    <row r="70" spans="1:17" ht="12" customHeight="1" x14ac:dyDescent="0.25">
      <c r="A70" s="39"/>
      <c r="B70" s="54"/>
      <c r="C70" s="54"/>
      <c r="D70" s="54"/>
      <c r="E70" s="54"/>
      <c r="F70" s="54"/>
      <c r="G70" s="42"/>
      <c r="H70" s="42"/>
      <c r="I70" s="42"/>
      <c r="J70" s="42"/>
      <c r="K70" s="43"/>
    </row>
    <row r="71" spans="1:17" ht="18" customHeight="1" x14ac:dyDescent="0.25">
      <c r="A71" s="58"/>
      <c r="B71" s="47"/>
      <c r="D71" s="59"/>
      <c r="E71" s="60"/>
      <c r="F71" s="60"/>
      <c r="G71" s="60"/>
      <c r="H71" s="60"/>
      <c r="I71" s="60"/>
      <c r="K71" s="61"/>
    </row>
    <row r="74" spans="1:17" x14ac:dyDescent="0.25">
      <c r="K74" s="37"/>
    </row>
    <row r="76" spans="1:17" x14ac:dyDescent="0.25">
      <c r="K76" s="45"/>
    </row>
    <row r="77" spans="1:17" x14ac:dyDescent="0.25">
      <c r="M77" s="38"/>
    </row>
  </sheetData>
  <autoFilter ref="A7:K71" xr:uid="{00000000-0009-0000-0000-000001000000}"/>
  <mergeCells count="25">
    <mergeCell ref="A45:D45"/>
    <mergeCell ref="A1:N1"/>
    <mergeCell ref="A2:N2"/>
    <mergeCell ref="A3:N4"/>
    <mergeCell ref="A6:N6"/>
    <mergeCell ref="A8:D8"/>
    <mergeCell ref="A12:D12"/>
    <mergeCell ref="A14:D14"/>
    <mergeCell ref="A17:D17"/>
    <mergeCell ref="A33:D33"/>
    <mergeCell ref="A35:D35"/>
    <mergeCell ref="A40:D40"/>
    <mergeCell ref="A49:D49"/>
    <mergeCell ref="A53:D53"/>
    <mergeCell ref="A57:D57"/>
    <mergeCell ref="A58:B61"/>
    <mergeCell ref="C58:N58"/>
    <mergeCell ref="C59:N59"/>
    <mergeCell ref="C61:N61"/>
    <mergeCell ref="C60:N60"/>
    <mergeCell ref="C62:N62"/>
    <mergeCell ref="I66:K66"/>
    <mergeCell ref="I67:K67"/>
    <mergeCell ref="C68:D68"/>
    <mergeCell ref="C69:D69"/>
  </mergeCells>
  <printOptions horizontalCentered="1"/>
  <pageMargins left="1.3779527559055118" right="0.39370078740157483" top="0.51181102362204722" bottom="0.39370078740157483" header="0" footer="0"/>
  <pageSetup paperSize="5" scale="54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IGSNS</vt:lpstr>
      <vt:lpstr>IGSNS!Área_de_impresión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José Manuel López Villagran</dc:creator>
  <cp:lastModifiedBy>Lic.Carlos Alvarado</cp:lastModifiedBy>
  <cp:lastPrinted>2026-06-02T22:04:25Z</cp:lastPrinted>
  <dcterms:created xsi:type="dcterms:W3CDTF">2025-09-29T19:24:13Z</dcterms:created>
  <dcterms:modified xsi:type="dcterms:W3CDTF">2026-06-02T22:08:13Z</dcterms:modified>
</cp:coreProperties>
</file>